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2"/>
  </bookViews>
  <sheets>
    <sheet name="ANNEX" sheetId="1" r:id="rId1"/>
    <sheet name="PARCELS" sheetId="2" r:id="rId2"/>
    <sheet name="LIST" sheetId="3" r:id="rId3"/>
  </sheets>
  <definedNames>
    <definedName name="_xlnm.Print_Area" localSheetId="0">'ANNEX'!$A$1:$G$60</definedName>
    <definedName name="_xlnm.Print_Area" localSheetId="2">'LIST'!$A$1:$F$36</definedName>
    <definedName name="_xlnm.Print_Titles" localSheetId="0">'ANNEX'!$1:$2</definedName>
  </definedNames>
  <calcPr fullCalcOnLoad="1"/>
</workbook>
</file>

<file path=xl/sharedStrings.xml><?xml version="1.0" encoding="utf-8"?>
<sst xmlns="http://schemas.openxmlformats.org/spreadsheetml/2006/main" count="130" uniqueCount="92">
  <si>
    <t>NEVADA DEPARTMENT OF TAXATION</t>
  </si>
  <si>
    <t>ANNEXATION WORKSHEET</t>
  </si>
  <si>
    <t>ANNEXATION FACTOR</t>
  </si>
  <si>
    <t>PRIOR YEAR OLD DISTRICT COMBINED RATE</t>
  </si>
  <si>
    <t>PRIOR YEAR NEW DISTRICT COMBINED RATE</t>
  </si>
  <si>
    <t>CURRENT YEAR TAX CAP FACTOR</t>
  </si>
  <si>
    <t>PARCEL</t>
  </si>
  <si>
    <t>179-05-301-004</t>
  </si>
  <si>
    <t>ASSESSED VALUE</t>
  </si>
  <si>
    <t>GROSS TAX</t>
  </si>
  <si>
    <t>ABATEMENT</t>
  </si>
  <si>
    <t>REVISED TAX BASE</t>
  </si>
  <si>
    <t>ANNEXING COMBINED OVERLAPPING TAX RATE</t>
  </si>
  <si>
    <t xml:space="preserve">ORIGINAL COMBINED OVERLAPPING TAX RATE </t>
  </si>
  <si>
    <t>INCREMENTAL ANNEXING TAX RATE</t>
  </si>
  <si>
    <t xml:space="preserve">TAX RATE PERCENT CHANGE </t>
  </si>
  <si>
    <t>TAX RATE:</t>
  </si>
  <si>
    <t>ABATEMENT:</t>
  </si>
  <si>
    <t>ALLOCATIONS</t>
  </si>
  <si>
    <t xml:space="preserve">INCREASE </t>
  </si>
  <si>
    <t>PERCENT</t>
  </si>
  <si>
    <t>ALLOCATION</t>
  </si>
  <si>
    <t>FOR NEW RATE</t>
  </si>
  <si>
    <t>CHANGE</t>
  </si>
  <si>
    <t xml:space="preserve"> State of Nevada</t>
  </si>
  <si>
    <t xml:space="preserve"> Clark County School District</t>
  </si>
  <si>
    <t xml:space="preserve"> Clark County (unincorporated)</t>
  </si>
  <si>
    <t xml:space="preserve"> Clark County Fire Service Area</t>
  </si>
  <si>
    <t xml:space="preserve"> Las Vegas Artesian Basin</t>
  </si>
  <si>
    <t xml:space="preserve"> Las Vegas Metro Police -Manpower</t>
  </si>
  <si>
    <t xml:space="preserve"> Las Vegas Metropolitan Police 911</t>
  </si>
  <si>
    <t xml:space="preserve"> Las Vegas/Clark County Library District</t>
  </si>
  <si>
    <t xml:space="preserve"> Henderson District Public Libraries</t>
  </si>
  <si>
    <t xml:space="preserve"> Henderson</t>
  </si>
  <si>
    <t>TOTALS</t>
  </si>
  <si>
    <t>COMBINED OVERLAPPING TAX RATE</t>
  </si>
  <si>
    <t>PRIOR YEAR COMBINED OVERLAPPING TAX RATE BEFORE ANNEXATION</t>
  </si>
  <si>
    <t>PRIOR YEAR GROSS ASSESSED VALUE (EXISTING +  NEW) BEFORE EXEMPTIONS</t>
  </si>
  <si>
    <t>B4</t>
  </si>
  <si>
    <t>C4</t>
  </si>
  <si>
    <t>E4</t>
  </si>
  <si>
    <t>PRIOR YEAR TAX ABATEMENT</t>
  </si>
  <si>
    <t>PRIOR YEAR COMBINED OVERLAPPING TAX RATE AFTER ANNEXATION</t>
  </si>
  <si>
    <t>CURRENT YEAR EXISTING ASSESSED VALUE BEFORE EXEMPTIONS</t>
  </si>
  <si>
    <t>B6</t>
  </si>
  <si>
    <t>C6</t>
  </si>
  <si>
    <t>TAX CAP PERCENTAGE</t>
  </si>
  <si>
    <t>PARCEL NUMBER</t>
  </si>
  <si>
    <t>B1</t>
  </si>
  <si>
    <t>CURRENT YEAR CAP PERCENTAGE</t>
  </si>
  <si>
    <t>C1</t>
  </si>
  <si>
    <t>GROSS TAXES:</t>
  </si>
  <si>
    <t>TAXING ENTITY NAMES</t>
  </si>
  <si>
    <t>DATA ITEM</t>
  </si>
  <si>
    <t>CELL ENTRY</t>
  </si>
  <si>
    <t>C5</t>
  </si>
  <si>
    <t>PRIOR YEAR ORIGINAL TAXING ENTITY LEVIED RATES</t>
  </si>
  <si>
    <t>CURRENT YEAR ANNEXING TAXING ENTITY LEVIED RATES</t>
  </si>
  <si>
    <t>APN</t>
  </si>
  <si>
    <t>CURRENT YEAR TAX BASE</t>
  </si>
  <si>
    <t>CURRENT YEAR CAPPED TAX</t>
  </si>
  <si>
    <t>PRIOR YEAR TAX ON GROSS ASSESSED VALUE</t>
  </si>
  <si>
    <t>PRIOR YEAR BEFORE ANNEX</t>
  </si>
  <si>
    <t>PRIOR YEAR AFTER ANNEX</t>
  </si>
  <si>
    <t>CURRENT YEAR AFTER ANNEX</t>
  </si>
  <si>
    <t>PRIOR YEAR GROSS ASSESSED</t>
  </si>
  <si>
    <t>PRIOR YEAR ABATEMENT</t>
  </si>
  <si>
    <t>PRIOR YEAR GROSS TAX</t>
  </si>
  <si>
    <t>CURRENT YEAR ABATEMENT</t>
  </si>
  <si>
    <t>CURENT YEAR CAP FACTOR</t>
  </si>
  <si>
    <t>PRIOR YEAR OLD TAX RATE</t>
  </si>
  <si>
    <t>PRIOR YEAR NEW TAX RATE</t>
  </si>
  <si>
    <t>CURRENT YEAR TAX RATE</t>
  </si>
  <si>
    <t>OLD DISTRICT</t>
  </si>
  <si>
    <t>NEW DISTRICT</t>
  </si>
  <si>
    <t>PRIOR YEAR ABATED TAX</t>
  </si>
  <si>
    <t>179-05-501-002</t>
  </si>
  <si>
    <t>179-06-301-004</t>
  </si>
  <si>
    <t>179-07-101-005</t>
  </si>
  <si>
    <t>CURRENT YR EXISTING ASSESSED</t>
  </si>
  <si>
    <t>ABATED TAXES:</t>
  </si>
  <si>
    <t>A28:A47</t>
  </si>
  <si>
    <t>B28:B47</t>
  </si>
  <si>
    <t>E28:E47</t>
  </si>
  <si>
    <t>TAX RATE</t>
  </si>
  <si>
    <t>ENTITY</t>
  </si>
  <si>
    <t>TAX INCREASE DUE TO ANNEXATION</t>
  </si>
  <si>
    <t>ABATED TAX</t>
  </si>
  <si>
    <t>ASSESSED VALUE:</t>
  </si>
  <si>
    <t>CURRENT YEAR GROSS TAX</t>
  </si>
  <si>
    <t>CURRENT YEAR ABATED TAX</t>
  </si>
  <si>
    <t>CURRENT YEAR COMBINED OVERLAPPING TAX RATE AFTER ANNEXATION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</si>
</sst>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\-00\-000\-000"/>
    <numFmt numFmtId="166" formatCode="0.000"/>
    <numFmt numFmtId="167" formatCode="_(&quot;$&quot;* #,##0_);_(&quot;$&quot;* \(#,##0\);_(&quot;$&quot;* &quot;-&quot;??_);_(@_)"/>
    <numFmt numFmtId="168" formatCode="0.000000"/>
    <numFmt numFmtId="169" formatCode="_(* #,##0.000000_);_(* \(#,##0.0000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0.00000"/>
    <numFmt numFmtId="173" formatCode="0.0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????_);_(@_)"/>
    <numFmt numFmtId="178" formatCode="_(* #,##0.0_);_(* \(#,##0.0\);_(* &quot;-&quot;??_);_(@_)"/>
    <numFmt numFmtId="179" formatCode="_(* #,##0.000_);_(* \(#,##0.000\);_(* &quot;-&quot;?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1"/>
      <color indexed="12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left"/>
      <protection locked="0"/>
    </xf>
    <xf numFmtId="169" fontId="4" fillId="0" borderId="11" xfId="42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 horizontal="left"/>
      <protection locked="0"/>
    </xf>
    <xf numFmtId="169" fontId="4" fillId="0" borderId="13" xfId="42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left"/>
      <protection locked="0"/>
    </xf>
    <xf numFmtId="169" fontId="4" fillId="0" borderId="14" xfId="42" applyNumberFormat="1" applyFont="1" applyBorder="1" applyAlignment="1" applyProtection="1">
      <alignment/>
      <protection locked="0"/>
    </xf>
    <xf numFmtId="169" fontId="4" fillId="0" borderId="15" xfId="42" applyNumberFormat="1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3" fontId="4" fillId="0" borderId="13" xfId="42" applyFont="1" applyBorder="1" applyAlignment="1" applyProtection="1">
      <alignment horizontal="center"/>
      <protection locked="0"/>
    </xf>
    <xf numFmtId="43" fontId="4" fillId="0" borderId="13" xfId="42" applyFont="1" applyBorder="1" applyAlignment="1" applyProtection="1">
      <alignment/>
      <protection locked="0"/>
    </xf>
    <xf numFmtId="43" fontId="4" fillId="0" borderId="18" xfId="42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horizontal="center"/>
      <protection/>
    </xf>
    <xf numFmtId="166" fontId="0" fillId="0" borderId="2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wrapText="1"/>
      <protection/>
    </xf>
    <xf numFmtId="44" fontId="3" fillId="0" borderId="0" xfId="44" applyFont="1" applyBorder="1" applyAlignment="1" applyProtection="1">
      <alignment horizontal="center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43" fontId="0" fillId="0" borderId="11" xfId="42" applyFont="1" applyBorder="1" applyAlignment="1" applyProtection="1">
      <alignment horizontal="center"/>
      <protection/>
    </xf>
    <xf numFmtId="43" fontId="0" fillId="0" borderId="21" xfId="42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43" fontId="0" fillId="0" borderId="13" xfId="42" applyFont="1" applyBorder="1" applyAlignment="1" applyProtection="1">
      <alignment horizontal="center"/>
      <protection/>
    </xf>
    <xf numFmtId="43" fontId="0" fillId="0" borderId="22" xfId="42" applyFont="1" applyBorder="1" applyAlignment="1" applyProtection="1">
      <alignment/>
      <protection/>
    </xf>
    <xf numFmtId="43" fontId="0" fillId="0" borderId="0" xfId="42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wrapText="1"/>
      <protection/>
    </xf>
    <xf numFmtId="43" fontId="0" fillId="0" borderId="13" xfId="42" applyFont="1" applyBorder="1" applyAlignment="1" applyProtection="1">
      <alignment/>
      <protection/>
    </xf>
    <xf numFmtId="43" fontId="0" fillId="0" borderId="22" xfId="42" applyFont="1" applyBorder="1" applyAlignment="1" applyProtection="1">
      <alignment/>
      <protection/>
    </xf>
    <xf numFmtId="43" fontId="0" fillId="0" borderId="18" xfId="42" applyFont="1" applyBorder="1" applyAlignment="1" applyProtection="1">
      <alignment/>
      <protection/>
    </xf>
    <xf numFmtId="43" fontId="0" fillId="0" borderId="23" xfId="42" applyFont="1" applyBorder="1" applyAlignment="1" applyProtection="1">
      <alignment/>
      <protection/>
    </xf>
    <xf numFmtId="165" fontId="4" fillId="0" borderId="14" xfId="42" applyNumberFormat="1" applyFont="1" applyFill="1" applyBorder="1" applyAlignment="1" applyProtection="1">
      <alignment horizontal="center" vertical="center"/>
      <protection locked="0"/>
    </xf>
    <xf numFmtId="43" fontId="4" fillId="0" borderId="11" xfId="42" applyFont="1" applyBorder="1" applyAlignment="1" applyProtection="1">
      <alignment/>
      <protection locked="0"/>
    </xf>
    <xf numFmtId="165" fontId="4" fillId="0" borderId="15" xfId="42" applyNumberFormat="1" applyFont="1" applyFill="1" applyBorder="1" applyAlignment="1" applyProtection="1">
      <alignment horizontal="center" vertical="center"/>
      <protection locked="0"/>
    </xf>
    <xf numFmtId="43" fontId="4" fillId="0" borderId="13" xfId="42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44" fontId="3" fillId="0" borderId="0" xfId="44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20" xfId="42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168" fontId="4" fillId="0" borderId="0" xfId="42" applyNumberFormat="1" applyFont="1" applyBorder="1" applyAlignment="1">
      <alignment horizontal="center" vertical="center"/>
    </xf>
    <xf numFmtId="174" fontId="0" fillId="0" borderId="0" xfId="42" applyNumberFormat="1" applyBorder="1" applyAlignment="1">
      <alignment vertical="center"/>
    </xf>
    <xf numFmtId="0" fontId="0" fillId="0" borderId="24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28" xfId="0" applyNumberFormat="1" applyFont="1" applyBorder="1" applyAlignment="1">
      <alignment vertical="center"/>
    </xf>
    <xf numFmtId="43" fontId="0" fillId="0" borderId="11" xfId="42" applyBorder="1" applyAlignment="1">
      <alignment vertical="center"/>
    </xf>
    <xf numFmtId="43" fontId="0" fillId="0" borderId="0" xfId="42" applyBorder="1" applyAlignment="1">
      <alignment vertical="center"/>
    </xf>
    <xf numFmtId="170" fontId="4" fillId="0" borderId="0" xfId="42" applyNumberFormat="1" applyFont="1" applyBorder="1" applyAlignment="1">
      <alignment vertical="center"/>
    </xf>
    <xf numFmtId="43" fontId="0" fillId="0" borderId="0" xfId="0" applyNumberFormat="1" applyBorder="1" applyAlignment="1">
      <alignment horizontal="center" vertical="center" wrapText="1"/>
    </xf>
    <xf numFmtId="43" fontId="0" fillId="0" borderId="0" xfId="42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vertical="center"/>
    </xf>
    <xf numFmtId="43" fontId="0" fillId="0" borderId="13" xfId="42" applyBorder="1" applyAlignment="1">
      <alignment vertical="center"/>
    </xf>
    <xf numFmtId="43" fontId="0" fillId="0" borderId="22" xfId="42" applyBorder="1" applyAlignment="1">
      <alignment vertical="center"/>
    </xf>
    <xf numFmtId="0" fontId="0" fillId="0" borderId="30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vertical="center"/>
    </xf>
    <xf numFmtId="43" fontId="0" fillId="0" borderId="32" xfId="42" applyBorder="1" applyAlignment="1">
      <alignment vertical="center"/>
    </xf>
    <xf numFmtId="43" fontId="0" fillId="0" borderId="33" xfId="42" applyBorder="1" applyAlignment="1">
      <alignment vertical="center"/>
    </xf>
    <xf numFmtId="43" fontId="0" fillId="0" borderId="21" xfId="42" applyBorder="1" applyAlignment="1">
      <alignment vertical="center"/>
    </xf>
    <xf numFmtId="43" fontId="0" fillId="0" borderId="34" xfId="42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vertical="center"/>
    </xf>
    <xf numFmtId="43" fontId="0" fillId="0" borderId="35" xfId="42" applyFont="1" applyBorder="1" applyAlignment="1">
      <alignment horizontal="center" vertical="center" wrapText="1"/>
    </xf>
    <xf numFmtId="44" fontId="0" fillId="0" borderId="0" xfId="44" applyBorder="1" applyAlignment="1">
      <alignment horizontal="center" vertical="center"/>
    </xf>
    <xf numFmtId="0" fontId="0" fillId="0" borderId="29" xfId="0" applyNumberFormat="1" applyFont="1" applyFill="1" applyBorder="1" applyAlignment="1">
      <alignment vertical="center"/>
    </xf>
    <xf numFmtId="43" fontId="0" fillId="0" borderId="34" xfId="42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42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43" fontId="4" fillId="0" borderId="0" xfId="42" applyFont="1" applyBorder="1" applyAlignment="1" applyProtection="1">
      <alignment vertical="center"/>
      <protection locked="0"/>
    </xf>
    <xf numFmtId="43" fontId="0" fillId="0" borderId="0" xfId="42" applyFont="1" applyBorder="1" applyAlignment="1">
      <alignment vertical="center"/>
    </xf>
    <xf numFmtId="44" fontId="1" fillId="0" borderId="36" xfId="44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4" fontId="1" fillId="0" borderId="26" xfId="44" applyFont="1" applyBorder="1" applyAlignment="1">
      <alignment horizontal="center" vertical="center" wrapText="1"/>
    </xf>
    <xf numFmtId="44" fontId="1" fillId="0" borderId="27" xfId="44" applyFont="1" applyBorder="1" applyAlignment="1">
      <alignment horizontal="center" vertical="center" wrapText="1"/>
    </xf>
    <xf numFmtId="44" fontId="1" fillId="0" borderId="0" xfId="44" applyFont="1" applyBorder="1" applyAlignment="1">
      <alignment horizontal="center" vertical="center" wrapText="1"/>
    </xf>
    <xf numFmtId="174" fontId="4" fillId="0" borderId="0" xfId="42" applyNumberFormat="1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43" fontId="4" fillId="0" borderId="13" xfId="42" applyFont="1" applyBorder="1" applyAlignment="1">
      <alignment horizontal="center" vertical="center"/>
    </xf>
    <xf numFmtId="43" fontId="0" fillId="0" borderId="18" xfId="42" applyFont="1" applyBorder="1" applyAlignment="1">
      <alignment vertical="center"/>
    </xf>
    <xf numFmtId="43" fontId="0" fillId="0" borderId="18" xfId="42" applyBorder="1" applyAlignment="1">
      <alignment horizontal="center" vertical="center"/>
    </xf>
    <xf numFmtId="43" fontId="0" fillId="0" borderId="23" xfId="42" applyBorder="1" applyAlignment="1">
      <alignment horizontal="center" vertical="center"/>
    </xf>
    <xf numFmtId="43" fontId="0" fillId="0" borderId="32" xfId="42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43" fontId="0" fillId="0" borderId="11" xfId="42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43" fontId="0" fillId="0" borderId="21" xfId="42" applyBorder="1" applyAlignment="1">
      <alignment horizontal="center" vertical="center"/>
    </xf>
    <xf numFmtId="43" fontId="0" fillId="0" borderId="13" xfId="42" applyFont="1" applyBorder="1" applyAlignment="1">
      <alignment horizontal="center" vertical="center"/>
    </xf>
    <xf numFmtId="43" fontId="0" fillId="0" borderId="13" xfId="42" applyBorder="1" applyAlignment="1">
      <alignment horizontal="center" vertical="center"/>
    </xf>
    <xf numFmtId="43" fontId="0" fillId="0" borderId="13" xfId="42" applyFont="1" applyBorder="1" applyAlignment="1">
      <alignment vertical="center"/>
    </xf>
    <xf numFmtId="43" fontId="0" fillId="0" borderId="22" xfId="42" applyBorder="1" applyAlignment="1">
      <alignment horizontal="center" vertical="center"/>
    </xf>
    <xf numFmtId="43" fontId="0" fillId="0" borderId="18" xfId="42" applyFont="1" applyBorder="1" applyAlignment="1">
      <alignment horizontal="center" vertical="center"/>
    </xf>
    <xf numFmtId="43" fontId="0" fillId="0" borderId="11" xfId="42" applyFon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43" fontId="0" fillId="0" borderId="21" xfId="42" applyFont="1" applyBorder="1" applyAlignment="1">
      <alignment vertical="center"/>
    </xf>
    <xf numFmtId="43" fontId="0" fillId="0" borderId="13" xfId="42" applyFont="1" applyBorder="1" applyAlignment="1">
      <alignment horizontal="center" vertical="center"/>
    </xf>
    <xf numFmtId="43" fontId="0" fillId="0" borderId="13" xfId="42" applyFont="1" applyBorder="1" applyAlignment="1">
      <alignment vertical="center"/>
    </xf>
    <xf numFmtId="43" fontId="0" fillId="0" borderId="22" xfId="42" applyFont="1" applyBorder="1" applyAlignment="1">
      <alignment vertical="center"/>
    </xf>
    <xf numFmtId="43" fontId="0" fillId="0" borderId="18" xfId="42" applyFont="1" applyBorder="1" applyAlignment="1">
      <alignment vertical="center"/>
    </xf>
    <xf numFmtId="43" fontId="0" fillId="0" borderId="18" xfId="42" applyFont="1" applyBorder="1" applyAlignment="1">
      <alignment horizontal="center" vertical="center"/>
    </xf>
    <xf numFmtId="43" fontId="0" fillId="0" borderId="23" xfId="42" applyFont="1" applyBorder="1" applyAlignment="1">
      <alignment horizontal="center" vertical="center"/>
    </xf>
    <xf numFmtId="43" fontId="0" fillId="0" borderId="0" xfId="42" applyFont="1" applyBorder="1" applyAlignment="1">
      <alignment vertical="center"/>
    </xf>
    <xf numFmtId="43" fontId="0" fillId="0" borderId="0" xfId="42" applyFont="1" applyBorder="1" applyAlignment="1">
      <alignment horizontal="center" vertical="center"/>
    </xf>
    <xf numFmtId="43" fontId="0" fillId="0" borderId="32" xfId="42" applyFont="1" applyBorder="1" applyAlignment="1">
      <alignment horizontal="center" vertical="center"/>
    </xf>
    <xf numFmtId="43" fontId="0" fillId="0" borderId="21" xfId="42" applyFont="1" applyBorder="1" applyAlignment="1">
      <alignment horizontal="center" vertical="center"/>
    </xf>
    <xf numFmtId="43" fontId="0" fillId="0" borderId="22" xfId="42" applyFont="1" applyBorder="1" applyAlignment="1">
      <alignment horizontal="center" vertical="center"/>
    </xf>
    <xf numFmtId="0" fontId="0" fillId="33" borderId="37" xfId="0" applyNumberFormat="1" applyFont="1" applyFill="1" applyBorder="1" applyAlignment="1">
      <alignment vertical="center"/>
    </xf>
    <xf numFmtId="43" fontId="0" fillId="33" borderId="38" xfId="42" applyFont="1" applyFill="1" applyBorder="1" applyAlignment="1">
      <alignment horizontal="center" vertical="center" wrapText="1"/>
    </xf>
    <xf numFmtId="43" fontId="0" fillId="33" borderId="39" xfId="42" applyFont="1" applyFill="1" applyBorder="1" applyAlignment="1">
      <alignment horizontal="center" vertical="center"/>
    </xf>
    <xf numFmtId="43" fontId="0" fillId="33" borderId="39" xfId="42" applyFont="1" applyFill="1" applyBorder="1" applyAlignment="1">
      <alignment vertical="center"/>
    </xf>
    <xf numFmtId="43" fontId="0" fillId="33" borderId="40" xfId="42" applyFont="1" applyFill="1" applyBorder="1" applyAlignment="1">
      <alignment horizontal="center" vertical="center"/>
    </xf>
    <xf numFmtId="43" fontId="0" fillId="33" borderId="39" xfId="42" applyFont="1" applyFill="1" applyBorder="1" applyAlignment="1">
      <alignment horizontal="center" vertical="center"/>
    </xf>
    <xf numFmtId="43" fontId="0" fillId="33" borderId="39" xfId="42" applyFill="1" applyBorder="1" applyAlignment="1">
      <alignment horizontal="center" vertical="center"/>
    </xf>
    <xf numFmtId="43" fontId="0" fillId="33" borderId="39" xfId="42" applyFont="1" applyFill="1" applyBorder="1" applyAlignment="1">
      <alignment vertical="center"/>
    </xf>
    <xf numFmtId="43" fontId="0" fillId="33" borderId="40" xfId="42" applyFill="1" applyBorder="1" applyAlignment="1">
      <alignment horizontal="center" vertical="center"/>
    </xf>
    <xf numFmtId="167" fontId="4" fillId="0" borderId="33" xfId="44" applyNumberFormat="1" applyFont="1" applyBorder="1" applyAlignment="1" applyProtection="1">
      <alignment/>
      <protection locked="0"/>
    </xf>
    <xf numFmtId="168" fontId="4" fillId="0" borderId="11" xfId="42" applyNumberFormat="1" applyFont="1" applyBorder="1" applyAlignment="1" applyProtection="1">
      <alignment horizontal="center"/>
      <protection locked="0"/>
    </xf>
    <xf numFmtId="170" fontId="4" fillId="0" borderId="35" xfId="42" applyNumberFormat="1" applyFont="1" applyBorder="1" applyAlignment="1" applyProtection="1">
      <alignment/>
      <protection locked="0"/>
    </xf>
    <xf numFmtId="168" fontId="4" fillId="0" borderId="18" xfId="42" applyNumberFormat="1" applyFont="1" applyBorder="1" applyAlignment="1" applyProtection="1">
      <alignment horizontal="center"/>
      <protection locked="0"/>
    </xf>
    <xf numFmtId="168" fontId="4" fillId="0" borderId="13" xfId="42" applyNumberFormat="1" applyFont="1" applyBorder="1" applyAlignment="1" applyProtection="1">
      <alignment horizontal="center"/>
      <protection locked="0"/>
    </xf>
    <xf numFmtId="44" fontId="4" fillId="0" borderId="11" xfId="44" applyFont="1" applyBorder="1" applyAlignment="1" applyProtection="1">
      <alignment/>
      <protection locked="0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36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44" fontId="1" fillId="0" borderId="27" xfId="44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166" fontId="4" fillId="0" borderId="16" xfId="42" applyNumberFormat="1" applyFont="1" applyBorder="1" applyAlignment="1" applyProtection="1">
      <alignment horizontal="center" vertical="center"/>
      <protection locked="0"/>
    </xf>
    <xf numFmtId="168" fontId="4" fillId="0" borderId="17" xfId="42" applyNumberFormat="1" applyFont="1" applyBorder="1" applyAlignment="1" applyProtection="1">
      <alignment horizontal="center" vertical="center"/>
      <protection locked="0"/>
    </xf>
    <xf numFmtId="170" fontId="4" fillId="0" borderId="33" xfId="42" applyNumberFormat="1" applyFont="1" applyBorder="1" applyAlignment="1" applyProtection="1">
      <alignment vertical="center"/>
      <protection locked="0"/>
    </xf>
    <xf numFmtId="170" fontId="4" fillId="0" borderId="11" xfId="42" applyNumberFormat="1" applyFont="1" applyBorder="1" applyAlignment="1" applyProtection="1">
      <alignment vertical="center"/>
      <protection locked="0"/>
    </xf>
    <xf numFmtId="170" fontId="4" fillId="0" borderId="11" xfId="42" applyNumberFormat="1" applyFont="1" applyBorder="1" applyAlignment="1" applyProtection="1">
      <alignment horizontal="center" vertical="center" wrapText="1"/>
      <protection locked="0"/>
    </xf>
    <xf numFmtId="170" fontId="4" fillId="0" borderId="21" xfId="42" applyNumberFormat="1" applyFont="1" applyBorder="1" applyAlignment="1" applyProtection="1">
      <alignment horizontal="center" vertical="center" wrapText="1"/>
      <protection locked="0"/>
    </xf>
    <xf numFmtId="43" fontId="4" fillId="0" borderId="34" xfId="42" applyFont="1" applyBorder="1" applyAlignment="1" applyProtection="1">
      <alignment vertical="center"/>
      <protection locked="0"/>
    </xf>
    <xf numFmtId="43" fontId="4" fillId="0" borderId="13" xfId="42" applyFont="1" applyBorder="1" applyAlignment="1" applyProtection="1">
      <alignment horizontal="center" vertical="center" wrapText="1"/>
      <protection locked="0"/>
    </xf>
    <xf numFmtId="43" fontId="4" fillId="0" borderId="13" xfId="42" applyFont="1" applyBorder="1" applyAlignment="1" applyProtection="1">
      <alignment vertical="center"/>
      <protection locked="0"/>
    </xf>
    <xf numFmtId="43" fontId="4" fillId="0" borderId="22" xfId="42" applyFont="1" applyBorder="1" applyAlignment="1" applyProtection="1">
      <alignment vertical="center"/>
      <protection locked="0"/>
    </xf>
    <xf numFmtId="170" fontId="4" fillId="0" borderId="35" xfId="42" applyNumberFormat="1" applyFont="1" applyBorder="1" applyAlignment="1" applyProtection="1">
      <alignment vertical="center"/>
      <protection locked="0"/>
    </xf>
    <xf numFmtId="170" fontId="4" fillId="0" borderId="18" xfId="42" applyNumberFormat="1" applyFont="1" applyBorder="1" applyAlignment="1" applyProtection="1">
      <alignment horizontal="center" vertical="center"/>
      <protection locked="0"/>
    </xf>
    <xf numFmtId="170" fontId="4" fillId="0" borderId="18" xfId="42" applyNumberFormat="1" applyFont="1" applyBorder="1" applyAlignment="1" applyProtection="1">
      <alignment vertical="center"/>
      <protection locked="0"/>
    </xf>
    <xf numFmtId="170" fontId="4" fillId="0" borderId="23" xfId="42" applyNumberFormat="1" applyFont="1" applyBorder="1" applyAlignment="1" applyProtection="1">
      <alignment horizontal="center" vertical="center"/>
      <protection locked="0"/>
    </xf>
    <xf numFmtId="43" fontId="4" fillId="0" borderId="33" xfId="42" applyFont="1" applyBorder="1" applyAlignment="1" applyProtection="1">
      <alignment vertical="center"/>
      <protection locked="0"/>
    </xf>
    <xf numFmtId="43" fontId="4" fillId="0" borderId="11" xfId="42" applyFont="1" applyBorder="1" applyAlignment="1" applyProtection="1">
      <alignment vertical="center"/>
      <protection locked="0"/>
    </xf>
    <xf numFmtId="43" fontId="4" fillId="0" borderId="11" xfId="42" applyFont="1" applyBorder="1" applyAlignment="1" applyProtection="1">
      <alignment horizontal="center" vertical="center" wrapText="1"/>
      <protection locked="0"/>
    </xf>
    <xf numFmtId="43" fontId="4" fillId="0" borderId="21" xfId="42" applyFont="1" applyBorder="1" applyAlignment="1" applyProtection="1">
      <alignment horizontal="center" vertical="center" wrapText="1"/>
      <protection locked="0"/>
    </xf>
    <xf numFmtId="43" fontId="4" fillId="0" borderId="35" xfId="42" applyFont="1" applyBorder="1" applyAlignment="1" applyProtection="1">
      <alignment vertical="center"/>
      <protection locked="0"/>
    </xf>
    <xf numFmtId="43" fontId="4" fillId="0" borderId="18" xfId="42" applyFont="1" applyBorder="1" applyAlignment="1" applyProtection="1">
      <alignment horizontal="center" vertical="center"/>
      <protection locked="0"/>
    </xf>
    <xf numFmtId="43" fontId="4" fillId="0" borderId="18" xfId="42" applyFont="1" applyBorder="1" applyAlignment="1" applyProtection="1">
      <alignment vertical="center"/>
      <protection locked="0"/>
    </xf>
    <xf numFmtId="43" fontId="4" fillId="0" borderId="23" xfId="42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 wrapText="1"/>
      <protection/>
    </xf>
    <xf numFmtId="44" fontId="1" fillId="0" borderId="26" xfId="44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4" fontId="2" fillId="0" borderId="0" xfId="44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1" fillId="0" borderId="28" xfId="0" applyNumberFormat="1" applyFont="1" applyBorder="1" applyAlignment="1" applyProtection="1">
      <alignment wrapText="1"/>
      <protection/>
    </xf>
    <xf numFmtId="44" fontId="0" fillId="0" borderId="11" xfId="44" applyBorder="1" applyAlignment="1" applyProtection="1">
      <alignment/>
      <protection/>
    </xf>
    <xf numFmtId="44" fontId="0" fillId="0" borderId="21" xfId="44" applyFont="1" applyBorder="1" applyAlignment="1" applyProtection="1">
      <alignment/>
      <protection/>
    </xf>
    <xf numFmtId="169" fontId="0" fillId="0" borderId="0" xfId="42" applyNumberFormat="1" applyFont="1" applyBorder="1" applyAlignment="1" applyProtection="1">
      <alignment horizontal="left"/>
      <protection/>
    </xf>
    <xf numFmtId="44" fontId="0" fillId="0" borderId="0" xfId="0" applyNumberFormat="1" applyAlignment="1" applyProtection="1">
      <alignment/>
      <protection/>
    </xf>
    <xf numFmtId="44" fontId="0" fillId="0" borderId="0" xfId="4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4" fontId="0" fillId="0" borderId="0" xfId="0" applyNumberFormat="1" applyAlignment="1" applyProtection="1">
      <alignment horizontal="center"/>
      <protection/>
    </xf>
    <xf numFmtId="0" fontId="1" fillId="0" borderId="29" xfId="0" applyNumberFormat="1" applyFont="1" applyBorder="1" applyAlignment="1" applyProtection="1">
      <alignment/>
      <protection/>
    </xf>
    <xf numFmtId="170" fontId="0" fillId="0" borderId="34" xfId="42" applyNumberFormat="1" applyFont="1" applyBorder="1" applyAlignment="1" applyProtection="1">
      <alignment/>
      <protection/>
    </xf>
    <xf numFmtId="43" fontId="0" fillId="0" borderId="13" xfId="42" applyBorder="1" applyAlignment="1" applyProtection="1">
      <alignment/>
      <protection/>
    </xf>
    <xf numFmtId="43" fontId="0" fillId="0" borderId="22" xfId="42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30" xfId="0" applyNumberFormat="1" applyFont="1" applyBorder="1" applyAlignment="1" applyProtection="1">
      <alignment horizontal="left" wrapText="1"/>
      <protection/>
    </xf>
    <xf numFmtId="43" fontId="0" fillId="0" borderId="18" xfId="42" applyBorder="1" applyAlignment="1" applyProtection="1">
      <alignment/>
      <protection/>
    </xf>
    <xf numFmtId="43" fontId="0" fillId="0" borderId="23" xfId="42" applyBorder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0" fontId="0" fillId="0" borderId="0" xfId="42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4" fontId="2" fillId="0" borderId="0" xfId="0" applyNumberFormat="1" applyFont="1" applyAlignment="1" applyProtection="1">
      <alignment horizontal="center"/>
      <protection/>
    </xf>
    <xf numFmtId="170" fontId="2" fillId="0" borderId="0" xfId="42" applyNumberFormat="1" applyFont="1" applyAlignment="1" applyProtection="1">
      <alignment horizontal="center"/>
      <protection/>
    </xf>
    <xf numFmtId="170" fontId="0" fillId="0" borderId="10" xfId="42" applyNumberFormat="1" applyFont="1" applyBorder="1" applyAlignment="1" applyProtection="1">
      <alignment horizontal="left"/>
      <protection/>
    </xf>
    <xf numFmtId="0" fontId="0" fillId="0" borderId="41" xfId="0" applyBorder="1" applyAlignment="1" applyProtection="1">
      <alignment horizontal="center"/>
      <protection/>
    </xf>
    <xf numFmtId="44" fontId="0" fillId="0" borderId="41" xfId="44" applyBorder="1" applyAlignment="1" applyProtection="1">
      <alignment horizontal="center"/>
      <protection/>
    </xf>
    <xf numFmtId="0" fontId="0" fillId="0" borderId="42" xfId="0" applyBorder="1" applyAlignment="1" applyProtection="1">
      <alignment/>
      <protection/>
    </xf>
    <xf numFmtId="168" fontId="0" fillId="0" borderId="42" xfId="42" applyNumberFormat="1" applyBorder="1" applyAlignment="1" applyProtection="1">
      <alignment horizontal="center"/>
      <protection/>
    </xf>
    <xf numFmtId="170" fontId="0" fillId="0" borderId="43" xfId="42" applyNumberFormat="1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center"/>
      <protection/>
    </xf>
    <xf numFmtId="44" fontId="0" fillId="0" borderId="44" xfId="44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168" fontId="0" fillId="0" borderId="45" xfId="42" applyNumberFormat="1" applyBorder="1" applyAlignment="1" applyProtection="1">
      <alignment horizontal="center"/>
      <protection/>
    </xf>
    <xf numFmtId="170" fontId="0" fillId="0" borderId="46" xfId="42" applyNumberFormat="1" applyFont="1" applyBorder="1" applyAlignment="1" applyProtection="1">
      <alignment horizontal="left"/>
      <protection/>
    </xf>
    <xf numFmtId="0" fontId="0" fillId="0" borderId="47" xfId="0" applyBorder="1" applyAlignment="1" applyProtection="1">
      <alignment horizontal="center"/>
      <protection/>
    </xf>
    <xf numFmtId="44" fontId="0" fillId="0" borderId="47" xfId="44" applyBorder="1" applyAlignment="1" applyProtection="1">
      <alignment horizontal="center"/>
      <protection/>
    </xf>
    <xf numFmtId="0" fontId="0" fillId="0" borderId="48" xfId="0" applyBorder="1" applyAlignment="1" applyProtection="1">
      <alignment/>
      <protection/>
    </xf>
    <xf numFmtId="168" fontId="0" fillId="0" borderId="48" xfId="42" applyNumberFormat="1" applyBorder="1" applyAlignment="1" applyProtection="1">
      <alignment horizontal="center"/>
      <protection/>
    </xf>
    <xf numFmtId="170" fontId="0" fillId="0" borderId="49" xfId="42" applyNumberFormat="1" applyFont="1" applyBorder="1" applyAlignment="1" applyProtection="1">
      <alignment horizontal="left"/>
      <protection/>
    </xf>
    <xf numFmtId="0" fontId="0" fillId="0" borderId="50" xfId="0" applyBorder="1" applyAlignment="1" applyProtection="1">
      <alignment horizontal="center"/>
      <protection/>
    </xf>
    <xf numFmtId="44" fontId="0" fillId="0" borderId="50" xfId="44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164" fontId="0" fillId="0" borderId="51" xfId="57" applyNumberFormat="1" applyBorder="1" applyAlignment="1" applyProtection="1">
      <alignment horizontal="center"/>
      <protection/>
    </xf>
    <xf numFmtId="44" fontId="0" fillId="0" borderId="48" xfId="44" applyBorder="1" applyAlignment="1" applyProtection="1">
      <alignment horizontal="center"/>
      <protection/>
    </xf>
    <xf numFmtId="43" fontId="0" fillId="0" borderId="48" xfId="42" applyBorder="1" applyAlignment="1" applyProtection="1">
      <alignment horizontal="center"/>
      <protection/>
    </xf>
    <xf numFmtId="170" fontId="0" fillId="0" borderId="52" xfId="42" applyNumberFormat="1" applyFont="1" applyBorder="1" applyAlignment="1" applyProtection="1">
      <alignment horizontal="left"/>
      <protection/>
    </xf>
    <xf numFmtId="0" fontId="0" fillId="0" borderId="53" xfId="0" applyBorder="1" applyAlignment="1" applyProtection="1">
      <alignment horizontal="center"/>
      <protection/>
    </xf>
    <xf numFmtId="44" fontId="0" fillId="0" borderId="53" xfId="44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43" fontId="0" fillId="0" borderId="54" xfId="42" applyBorder="1" applyAlignment="1" applyProtection="1">
      <alignment horizontal="center"/>
      <protection/>
    </xf>
    <xf numFmtId="170" fontId="0" fillId="0" borderId="0" xfId="42" applyNumberFormat="1" applyFont="1" applyAlignment="1" applyProtection="1">
      <alignment horizontal="left" indent="1"/>
      <protection/>
    </xf>
    <xf numFmtId="169" fontId="0" fillId="0" borderId="0" xfId="42" applyNumberForma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55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 horizontal="center"/>
      <protection/>
    </xf>
    <xf numFmtId="0" fontId="1" fillId="0" borderId="56" xfId="0" applyFont="1" applyBorder="1" applyAlignment="1" applyProtection="1">
      <alignment/>
      <protection/>
    </xf>
    <xf numFmtId="0" fontId="2" fillId="0" borderId="57" xfId="0" applyFont="1" applyBorder="1" applyAlignment="1" applyProtection="1">
      <alignment/>
      <protection/>
    </xf>
    <xf numFmtId="169" fontId="0" fillId="0" borderId="0" xfId="42" applyNumberFormat="1" applyFont="1" applyAlignment="1" applyProtection="1">
      <alignment horizontal="center"/>
      <protection/>
    </xf>
    <xf numFmtId="0" fontId="1" fillId="0" borderId="31" xfId="0" applyFont="1" applyBorder="1" applyAlignment="1" applyProtection="1">
      <alignment horizontal="right"/>
      <protection/>
    </xf>
    <xf numFmtId="167" fontId="0" fillId="0" borderId="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67" fontId="0" fillId="0" borderId="32" xfId="44" applyNumberFormat="1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68" fontId="0" fillId="0" borderId="32" xfId="0" applyNumberFormat="1" applyFont="1" applyBorder="1" applyAlignment="1" applyProtection="1">
      <alignment horizontal="center"/>
      <protection/>
    </xf>
    <xf numFmtId="44" fontId="0" fillId="0" borderId="0" xfId="0" applyNumberFormat="1" applyFont="1" applyBorder="1" applyAlignment="1" applyProtection="1">
      <alignment/>
      <protection/>
    </xf>
    <xf numFmtId="44" fontId="0" fillId="0" borderId="32" xfId="0" applyNumberFormat="1" applyFont="1" applyBorder="1" applyAlignment="1" applyProtection="1">
      <alignment/>
      <protection/>
    </xf>
    <xf numFmtId="0" fontId="1" fillId="0" borderId="58" xfId="0" applyFont="1" applyBorder="1" applyAlignment="1" applyProtection="1">
      <alignment horizontal="right"/>
      <protection/>
    </xf>
    <xf numFmtId="44" fontId="0" fillId="0" borderId="59" xfId="0" applyNumberFormat="1" applyFont="1" applyBorder="1" applyAlignment="1" applyProtection="1">
      <alignment/>
      <protection/>
    </xf>
    <xf numFmtId="0" fontId="0" fillId="0" borderId="59" xfId="0" applyFont="1" applyBorder="1" applyAlignment="1" applyProtection="1">
      <alignment horizontal="left"/>
      <protection/>
    </xf>
    <xf numFmtId="0" fontId="1" fillId="0" borderId="59" xfId="0" applyFont="1" applyBorder="1" applyAlignment="1" applyProtection="1">
      <alignment horizontal="right"/>
      <protection/>
    </xf>
    <xf numFmtId="44" fontId="0" fillId="0" borderId="60" xfId="0" applyNumberFormat="1" applyFont="1" applyBorder="1" applyAlignment="1" applyProtection="1">
      <alignment/>
      <protection/>
    </xf>
    <xf numFmtId="0" fontId="1" fillId="0" borderId="61" xfId="0" applyFont="1" applyBorder="1" applyAlignment="1" applyProtection="1">
      <alignment horizontal="right"/>
      <protection/>
    </xf>
    <xf numFmtId="44" fontId="0" fillId="0" borderId="62" xfId="0" applyNumberFormat="1" applyFont="1" applyBorder="1" applyAlignment="1" applyProtection="1">
      <alignment/>
      <protection/>
    </xf>
    <xf numFmtId="0" fontId="0" fillId="0" borderId="62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right"/>
      <protection/>
    </xf>
    <xf numFmtId="44" fontId="0" fillId="0" borderId="63" xfId="0" applyNumberFormat="1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1" fillId="0" borderId="64" xfId="0" applyFont="1" applyBorder="1" applyAlignment="1" applyProtection="1">
      <alignment/>
      <protection/>
    </xf>
    <xf numFmtId="0" fontId="1" fillId="0" borderId="56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 horizontal="center"/>
      <protection/>
    </xf>
    <xf numFmtId="0" fontId="1" fillId="0" borderId="59" xfId="0" applyNumberFormat="1" applyFont="1" applyBorder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44" fontId="0" fillId="0" borderId="11" xfId="0" applyNumberFormat="1" applyBorder="1" applyAlignment="1" applyProtection="1">
      <alignment/>
      <protection/>
    </xf>
    <xf numFmtId="44" fontId="0" fillId="0" borderId="11" xfId="44" applyFont="1" applyBorder="1" applyAlignment="1" applyProtection="1">
      <alignment horizontal="right"/>
      <protection/>
    </xf>
    <xf numFmtId="164" fontId="0" fillId="0" borderId="21" xfId="57" applyNumberFormat="1" applyFont="1" applyBorder="1" applyAlignment="1" applyProtection="1">
      <alignment/>
      <protection/>
    </xf>
    <xf numFmtId="43" fontId="0" fillId="0" borderId="13" xfId="42" applyFont="1" applyBorder="1" applyAlignment="1" applyProtection="1">
      <alignment/>
      <protection/>
    </xf>
    <xf numFmtId="43" fontId="2" fillId="0" borderId="13" xfId="42" applyFont="1" applyBorder="1" applyAlignment="1" applyProtection="1">
      <alignment horizontal="left"/>
      <protection/>
    </xf>
    <xf numFmtId="164" fontId="0" fillId="0" borderId="22" xfId="57" applyNumberFormat="1" applyFont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0" fillId="0" borderId="13" xfId="42" applyFont="1" applyBorder="1" applyAlignment="1" applyProtection="1">
      <alignment/>
      <protection/>
    </xf>
    <xf numFmtId="164" fontId="0" fillId="0" borderId="23" xfId="57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 horizontal="right"/>
      <protection/>
    </xf>
    <xf numFmtId="169" fontId="0" fillId="0" borderId="36" xfId="42" applyNumberFormat="1" applyFont="1" applyBorder="1" applyAlignment="1" applyProtection="1">
      <alignment/>
      <protection/>
    </xf>
    <xf numFmtId="44" fontId="0" fillId="0" borderId="26" xfId="0" applyNumberFormat="1" applyBorder="1" applyAlignment="1" applyProtection="1">
      <alignment/>
      <protection/>
    </xf>
    <xf numFmtId="44" fontId="0" fillId="0" borderId="26" xfId="44" applyFont="1" applyBorder="1" applyAlignment="1" applyProtection="1">
      <alignment/>
      <protection/>
    </xf>
    <xf numFmtId="169" fontId="0" fillId="0" borderId="26" xfId="42" applyNumberFormat="1" applyFont="1" applyBorder="1" applyAlignment="1" applyProtection="1">
      <alignment/>
      <protection/>
    </xf>
    <xf numFmtId="164" fontId="0" fillId="0" borderId="27" xfId="57" applyNumberFormat="1" applyFont="1" applyBorder="1" applyAlignment="1" applyProtection="1">
      <alignment/>
      <protection/>
    </xf>
    <xf numFmtId="0" fontId="2" fillId="0" borderId="59" xfId="0" applyNumberFormat="1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2" xfId="0" applyNumberFormat="1" applyBorder="1" applyAlignment="1" applyProtection="1">
      <alignment horizontal="left"/>
      <protection locked="0"/>
    </xf>
    <xf numFmtId="169" fontId="0" fillId="0" borderId="15" xfId="42" applyNumberFormat="1" applyFont="1" applyBorder="1" applyAlignment="1" applyProtection="1">
      <alignment/>
      <protection locked="0"/>
    </xf>
    <xf numFmtId="0" fontId="0" fillId="0" borderId="43" xfId="0" applyNumberFormat="1" applyBorder="1" applyAlignment="1" applyProtection="1">
      <alignment/>
      <protection locked="0"/>
    </xf>
    <xf numFmtId="169" fontId="0" fillId="0" borderId="19" xfId="42" applyNumberFormat="1" applyFont="1" applyBorder="1" applyAlignment="1" applyProtection="1">
      <alignment/>
      <protection locked="0"/>
    </xf>
    <xf numFmtId="169" fontId="0" fillId="0" borderId="13" xfId="42" applyNumberFormat="1" applyFont="1" applyBorder="1" applyAlignment="1" applyProtection="1">
      <alignment/>
      <protection locked="0"/>
    </xf>
    <xf numFmtId="169" fontId="0" fillId="0" borderId="18" xfId="42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164" fontId="5" fillId="0" borderId="0" xfId="57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A25" sqref="A25"/>
    </sheetView>
  </sheetViews>
  <sheetFormatPr defaultColWidth="8.8515625" defaultRowHeight="12.75"/>
  <cols>
    <col min="1" max="1" width="32.7109375" style="158" customWidth="1"/>
    <col min="2" max="6" width="16.7109375" style="16" customWidth="1"/>
    <col min="7" max="7" width="13.00390625" style="16" customWidth="1"/>
    <col min="8" max="8" width="14.57421875" style="16" customWidth="1"/>
    <col min="9" max="9" width="11.57421875" style="16" customWidth="1"/>
    <col min="10" max="10" width="14.421875" style="16" customWidth="1"/>
    <col min="11" max="11" width="21.8515625" style="16" bestFit="1" customWidth="1"/>
    <col min="12" max="12" width="5.28125" style="16" customWidth="1"/>
    <col min="13" max="13" width="15.421875" style="16" customWidth="1"/>
    <col min="14" max="16384" width="8.8515625" style="16" customWidth="1"/>
  </cols>
  <sheetData>
    <row r="1" spans="1:6" ht="31.5" customHeight="1">
      <c r="A1" s="40" t="s">
        <v>0</v>
      </c>
      <c r="E1" s="134" t="s">
        <v>73</v>
      </c>
      <c r="F1" s="133">
        <v>525</v>
      </c>
    </row>
    <row r="2" spans="1:6" ht="31.5" customHeight="1">
      <c r="A2" s="40" t="s">
        <v>1</v>
      </c>
      <c r="E2" s="134" t="s">
        <v>74</v>
      </c>
      <c r="F2" s="133">
        <v>521</v>
      </c>
    </row>
    <row r="3" spans="1:6" s="157" customFormat="1" ht="24" customHeight="1">
      <c r="A3" s="279" t="s">
        <v>6</v>
      </c>
      <c r="B3" s="10" t="s">
        <v>7</v>
      </c>
      <c r="E3" s="278" t="s">
        <v>46</v>
      </c>
      <c r="F3" s="280">
        <v>0.08</v>
      </c>
    </row>
    <row r="4" ht="15.75" customHeight="1"/>
    <row r="5" spans="1:13" s="164" customFormat="1" ht="31.5" customHeight="1">
      <c r="A5" s="159"/>
      <c r="B5" s="129" t="s">
        <v>8</v>
      </c>
      <c r="C5" s="130" t="s">
        <v>35</v>
      </c>
      <c r="D5" s="160" t="s">
        <v>9</v>
      </c>
      <c r="E5" s="160" t="s">
        <v>10</v>
      </c>
      <c r="F5" s="132" t="s">
        <v>87</v>
      </c>
      <c r="G5" s="161"/>
      <c r="H5" s="162"/>
      <c r="I5" s="163"/>
      <c r="J5" s="163"/>
      <c r="K5" s="163"/>
      <c r="L5" s="162"/>
      <c r="M5" s="162"/>
    </row>
    <row r="6" spans="1:13" ht="15.75" customHeight="1">
      <c r="A6" s="165" t="s">
        <v>62</v>
      </c>
      <c r="B6" s="121">
        <v>13880625</v>
      </c>
      <c r="C6" s="122">
        <v>0.027112</v>
      </c>
      <c r="D6" s="166">
        <f>ROUND(B6*C6,2)</f>
        <v>376331.51</v>
      </c>
      <c r="E6" s="126">
        <v>-197715.9</v>
      </c>
      <c r="F6" s="167">
        <f>SUM(D6:E6)</f>
        <v>178615.61000000002</v>
      </c>
      <c r="G6" s="168"/>
      <c r="H6" s="169"/>
      <c r="I6" s="170"/>
      <c r="J6" s="170"/>
      <c r="K6" s="170"/>
      <c r="L6" s="171"/>
      <c r="M6" s="172"/>
    </row>
    <row r="7" spans="1:8" ht="15.75" customHeight="1">
      <c r="A7" s="173" t="s">
        <v>63</v>
      </c>
      <c r="B7" s="174">
        <f>B6</f>
        <v>13880625</v>
      </c>
      <c r="C7" s="125">
        <v>0.028962999999999996</v>
      </c>
      <c r="D7" s="175">
        <f>ROUND(B7*C7,2)</f>
        <v>402024.54</v>
      </c>
      <c r="E7" s="175">
        <f>F7-D7</f>
        <v>-211214.41999999995</v>
      </c>
      <c r="F7" s="176">
        <f>F16</f>
        <v>190810.12000000002</v>
      </c>
      <c r="G7" s="168"/>
      <c r="H7" s="177"/>
    </row>
    <row r="8" spans="1:13" ht="15.75" customHeight="1">
      <c r="A8" s="178" t="s">
        <v>64</v>
      </c>
      <c r="B8" s="123">
        <v>62671284</v>
      </c>
      <c r="C8" s="124">
        <v>0.028949999999999997</v>
      </c>
      <c r="D8" s="179">
        <f>ROUND(B8*C8,2)</f>
        <v>1814333.67</v>
      </c>
      <c r="E8" s="179">
        <f>F8-D8</f>
        <v>-1608258.74</v>
      </c>
      <c r="F8" s="180">
        <f>ROUND(F7*(1+$F$3),2)</f>
        <v>206074.93</v>
      </c>
      <c r="G8" s="168"/>
      <c r="H8" s="171"/>
      <c r="J8" s="170"/>
      <c r="K8" s="170"/>
      <c r="L8" s="170"/>
      <c r="M8" s="170"/>
    </row>
    <row r="9" spans="1:13" ht="15.75" customHeight="1">
      <c r="A9" s="181"/>
      <c r="B9" s="182"/>
      <c r="D9" s="170"/>
      <c r="E9" s="170"/>
      <c r="F9" s="170"/>
      <c r="G9" s="183"/>
      <c r="H9" s="171"/>
      <c r="I9" s="172"/>
      <c r="J9" s="172"/>
      <c r="K9" s="184"/>
      <c r="L9" s="171"/>
      <c r="M9" s="172"/>
    </row>
    <row r="10" spans="1:13" ht="15.75" customHeight="1">
      <c r="A10" s="185" t="s">
        <v>11</v>
      </c>
      <c r="B10" s="186" t="s">
        <v>12</v>
      </c>
      <c r="C10" s="187"/>
      <c r="D10" s="188"/>
      <c r="E10" s="189"/>
      <c r="F10" s="190">
        <f>C7</f>
        <v>0.028962999999999996</v>
      </c>
      <c r="G10" s="171"/>
      <c r="H10" s="171"/>
      <c r="I10" s="172"/>
      <c r="J10" s="172"/>
      <c r="K10" s="184"/>
      <c r="L10" s="171"/>
      <c r="M10" s="172"/>
    </row>
    <row r="11" spans="1:13" ht="15.75" customHeight="1">
      <c r="A11" s="181"/>
      <c r="B11" s="191" t="s">
        <v>13</v>
      </c>
      <c r="C11" s="192"/>
      <c r="D11" s="193"/>
      <c r="E11" s="194"/>
      <c r="F11" s="195">
        <f>C6</f>
        <v>0.027112</v>
      </c>
      <c r="G11" s="171"/>
      <c r="H11" s="171"/>
      <c r="I11" s="172"/>
      <c r="J11" s="172"/>
      <c r="K11" s="184"/>
      <c r="L11" s="171"/>
      <c r="M11" s="172"/>
    </row>
    <row r="12" spans="1:13" ht="15.75" customHeight="1">
      <c r="A12" s="181"/>
      <c r="B12" s="196" t="s">
        <v>14</v>
      </c>
      <c r="C12" s="197"/>
      <c r="D12" s="198"/>
      <c r="E12" s="199"/>
      <c r="F12" s="200">
        <f>F10-F11</f>
        <v>0.001850999999999995</v>
      </c>
      <c r="H12" s="171"/>
      <c r="I12" s="172"/>
      <c r="J12" s="172"/>
      <c r="K12" s="184"/>
      <c r="L12" s="171"/>
      <c r="M12" s="172"/>
    </row>
    <row r="13" spans="1:13" ht="15.75" customHeight="1" thickBot="1">
      <c r="A13" s="181"/>
      <c r="B13" s="201" t="s">
        <v>15</v>
      </c>
      <c r="C13" s="202"/>
      <c r="D13" s="203"/>
      <c r="E13" s="204"/>
      <c r="F13" s="205">
        <f>F12/F11</f>
        <v>0.06827235172617273</v>
      </c>
      <c r="G13" s="171"/>
      <c r="H13" s="171"/>
      <c r="I13" s="172"/>
      <c r="J13" s="172"/>
      <c r="K13" s="184"/>
      <c r="L13" s="171"/>
      <c r="M13" s="172"/>
    </row>
    <row r="14" spans="1:13" ht="15.75" customHeight="1" thickTop="1">
      <c r="A14" s="181"/>
      <c r="B14" s="196" t="s">
        <v>75</v>
      </c>
      <c r="C14" s="197"/>
      <c r="D14" s="198"/>
      <c r="E14" s="199"/>
      <c r="F14" s="206">
        <f>F6</f>
        <v>178615.61000000002</v>
      </c>
      <c r="G14" s="171"/>
      <c r="H14" s="171"/>
      <c r="I14" s="172"/>
      <c r="J14" s="172"/>
      <c r="K14" s="184"/>
      <c r="L14" s="171"/>
      <c r="M14" s="172"/>
    </row>
    <row r="15" spans="1:13" ht="15.75" customHeight="1">
      <c r="A15" s="181"/>
      <c r="B15" s="196" t="s">
        <v>86</v>
      </c>
      <c r="C15" s="197"/>
      <c r="D15" s="198"/>
      <c r="E15" s="199"/>
      <c r="F15" s="207">
        <f>ROUND(F13*F14,2)</f>
        <v>12194.51</v>
      </c>
      <c r="G15" s="171"/>
      <c r="H15" s="171"/>
      <c r="I15" s="172"/>
      <c r="J15" s="172"/>
      <c r="K15" s="184"/>
      <c r="L15" s="171"/>
      <c r="M15" s="172"/>
    </row>
    <row r="16" spans="1:9" ht="15.75" customHeight="1" thickBot="1">
      <c r="A16" s="181"/>
      <c r="B16" s="208" t="s">
        <v>11</v>
      </c>
      <c r="C16" s="209"/>
      <c r="D16" s="210"/>
      <c r="E16" s="211"/>
      <c r="F16" s="212">
        <f>SUM(F14:F15)</f>
        <v>190810.12000000002</v>
      </c>
      <c r="G16" s="171"/>
      <c r="H16" s="171"/>
      <c r="I16" s="172"/>
    </row>
    <row r="17" spans="1:9" ht="15.75" customHeight="1" thickTop="1">
      <c r="A17" s="181"/>
      <c r="B17" s="213"/>
      <c r="C17" s="171"/>
      <c r="D17" s="170"/>
      <c r="F17" s="214"/>
      <c r="G17" s="171"/>
      <c r="H17" s="171"/>
      <c r="I17" s="172"/>
    </row>
    <row r="18" spans="1:13" ht="15.75" customHeight="1">
      <c r="A18" s="215"/>
      <c r="B18" s="216" t="s">
        <v>63</v>
      </c>
      <c r="C18" s="217"/>
      <c r="D18" s="218"/>
      <c r="E18" s="219" t="s">
        <v>64</v>
      </c>
      <c r="F18" s="220"/>
      <c r="G18" s="20"/>
      <c r="H18" s="171"/>
      <c r="I18" s="171"/>
      <c r="J18" s="171"/>
      <c r="K18" s="221"/>
      <c r="L18" s="171"/>
      <c r="M18" s="171"/>
    </row>
    <row r="19" spans="1:7" ht="15.75" customHeight="1">
      <c r="A19" s="215"/>
      <c r="B19" s="222" t="s">
        <v>88</v>
      </c>
      <c r="C19" s="223">
        <f>B7</f>
        <v>13880625</v>
      </c>
      <c r="D19" s="224"/>
      <c r="E19" s="225" t="s">
        <v>88</v>
      </c>
      <c r="F19" s="226">
        <f>B8</f>
        <v>62671284</v>
      </c>
      <c r="G19" s="20"/>
    </row>
    <row r="20" spans="1:7" ht="15.75" customHeight="1">
      <c r="A20" s="215"/>
      <c r="B20" s="222" t="s">
        <v>16</v>
      </c>
      <c r="C20" s="227">
        <f>C7</f>
        <v>0.028962999999999996</v>
      </c>
      <c r="D20" s="224"/>
      <c r="E20" s="225" t="s">
        <v>16</v>
      </c>
      <c r="F20" s="228">
        <f>C8</f>
        <v>0.028949999999999997</v>
      </c>
      <c r="G20" s="20"/>
    </row>
    <row r="21" spans="1:7" ht="15.75" customHeight="1">
      <c r="A21" s="215"/>
      <c r="B21" s="222" t="s">
        <v>51</v>
      </c>
      <c r="C21" s="229">
        <f>D7</f>
        <v>402024.54</v>
      </c>
      <c r="D21" s="224"/>
      <c r="E21" s="225" t="s">
        <v>51</v>
      </c>
      <c r="F21" s="230">
        <f>D8</f>
        <v>1814333.67</v>
      </c>
      <c r="G21" s="20"/>
    </row>
    <row r="22" spans="1:7" ht="15.75" customHeight="1">
      <c r="A22" s="215"/>
      <c r="B22" s="231" t="s">
        <v>17</v>
      </c>
      <c r="C22" s="232">
        <f>E7</f>
        <v>-211214.41999999995</v>
      </c>
      <c r="D22" s="233"/>
      <c r="E22" s="234" t="s">
        <v>17</v>
      </c>
      <c r="F22" s="235">
        <f>E8</f>
        <v>-1608258.74</v>
      </c>
      <c r="G22" s="20"/>
    </row>
    <row r="23" spans="1:7" ht="15.75" customHeight="1">
      <c r="A23" s="215"/>
      <c r="B23" s="236" t="s">
        <v>80</v>
      </c>
      <c r="C23" s="237">
        <f>F7</f>
        <v>190810.12000000002</v>
      </c>
      <c r="D23" s="238"/>
      <c r="E23" s="239" t="s">
        <v>80</v>
      </c>
      <c r="F23" s="240">
        <f>F8</f>
        <v>206074.93</v>
      </c>
      <c r="G23" s="20"/>
    </row>
    <row r="24" spans="1:4" ht="15.75" customHeight="1">
      <c r="A24" s="215"/>
      <c r="D24" s="241"/>
    </row>
    <row r="25" spans="1:7" ht="15.75" customHeight="1">
      <c r="A25" s="242" t="s">
        <v>18</v>
      </c>
      <c r="B25" s="216" t="s">
        <v>62</v>
      </c>
      <c r="C25" s="243"/>
      <c r="D25" s="244" t="s">
        <v>19</v>
      </c>
      <c r="E25" s="245" t="s">
        <v>64</v>
      </c>
      <c r="F25" s="243"/>
      <c r="G25" s="246" t="s">
        <v>20</v>
      </c>
    </row>
    <row r="26" spans="1:8" ht="15.75" customHeight="1">
      <c r="A26" s="247" t="s">
        <v>85</v>
      </c>
      <c r="B26" s="248" t="s">
        <v>84</v>
      </c>
      <c r="C26" s="249" t="s">
        <v>21</v>
      </c>
      <c r="D26" s="250" t="s">
        <v>22</v>
      </c>
      <c r="E26" s="251" t="s">
        <v>84</v>
      </c>
      <c r="F26" s="249" t="s">
        <v>21</v>
      </c>
      <c r="G26" s="252" t="s">
        <v>23</v>
      </c>
      <c r="H26" s="157"/>
    </row>
    <row r="27" spans="1:8" ht="15.75" customHeight="1">
      <c r="A27" s="1" t="s">
        <v>24</v>
      </c>
      <c r="B27" s="6">
        <v>0.0017000000000000001</v>
      </c>
      <c r="C27" s="253">
        <f>ROUND($F$6/$B$47*B27,2)</f>
        <v>11199.71</v>
      </c>
      <c r="D27" s="254">
        <f>IF(B27=0,ROUND(E27*$F$15/$F$12,2),0)</f>
        <v>0</v>
      </c>
      <c r="E27" s="2">
        <v>0.0017000000000000001</v>
      </c>
      <c r="F27" s="253">
        <f>ROUND($F$8/$E$47*E27,2)</f>
        <v>12095.69</v>
      </c>
      <c r="G27" s="255">
        <f aca="true" t="shared" si="0" ref="G27:G36">IF(C27,F27/C27-1,IF(F27,1,""))</f>
        <v>0.08000028572168394</v>
      </c>
      <c r="H27" s="169"/>
    </row>
    <row r="28" spans="1:8" ht="15.75" customHeight="1">
      <c r="A28" s="3" t="s">
        <v>25</v>
      </c>
      <c r="B28" s="7">
        <v>0.013033999999999999</v>
      </c>
      <c r="C28" s="256">
        <f aca="true" t="shared" si="1" ref="C28:C46">ROUND($F$6/$B$47*B28,2)</f>
        <v>85868.84</v>
      </c>
      <c r="D28" s="257">
        <f aca="true" t="shared" si="2" ref="D28:D46">IF(B28=0,ROUND(E28*$F$15/$F$12,2),0)</f>
        <v>0</v>
      </c>
      <c r="E28" s="4">
        <v>0.013033999999999999</v>
      </c>
      <c r="F28" s="256">
        <f aca="true" t="shared" si="3" ref="F28:F46">ROUND($F$8/$E$47*E28,2)</f>
        <v>92738.34</v>
      </c>
      <c r="G28" s="258">
        <f t="shared" si="0"/>
        <v>0.07999991615119062</v>
      </c>
      <c r="H28" s="169"/>
    </row>
    <row r="29" spans="1:8" ht="15.75" customHeight="1">
      <c r="A29" s="3" t="s">
        <v>26</v>
      </c>
      <c r="B29" s="7">
        <v>0.006575</v>
      </c>
      <c r="C29" s="256">
        <f t="shared" si="1"/>
        <v>43316.53</v>
      </c>
      <c r="D29" s="257">
        <f t="shared" si="2"/>
        <v>0</v>
      </c>
      <c r="E29" s="4">
        <v>0.006575</v>
      </c>
      <c r="F29" s="256">
        <f t="shared" si="3"/>
        <v>46781.85</v>
      </c>
      <c r="G29" s="258">
        <f t="shared" si="0"/>
        <v>0.07999994459389992</v>
      </c>
      <c r="H29" s="169"/>
    </row>
    <row r="30" spans="1:11" ht="15.75" customHeight="1">
      <c r="A30" s="3" t="s">
        <v>27</v>
      </c>
      <c r="B30" s="7">
        <v>0.002197</v>
      </c>
      <c r="C30" s="256">
        <f t="shared" si="1"/>
        <v>14473.98</v>
      </c>
      <c r="D30" s="257">
        <f t="shared" si="2"/>
        <v>0</v>
      </c>
      <c r="E30" s="4">
        <v>0</v>
      </c>
      <c r="F30" s="256">
        <f t="shared" si="3"/>
        <v>0</v>
      </c>
      <c r="G30" s="258">
        <f t="shared" si="0"/>
        <v>-1</v>
      </c>
      <c r="H30" s="169"/>
      <c r="K30" s="169"/>
    </row>
    <row r="31" spans="1:11" ht="15.75" customHeight="1">
      <c r="A31" s="3" t="s">
        <v>28</v>
      </c>
      <c r="B31" s="7">
        <v>1.3E-05</v>
      </c>
      <c r="C31" s="256">
        <f t="shared" si="1"/>
        <v>85.64</v>
      </c>
      <c r="D31" s="257">
        <f t="shared" si="2"/>
        <v>0</v>
      </c>
      <c r="E31" s="4">
        <v>1.3E-05</v>
      </c>
      <c r="F31" s="256">
        <f t="shared" si="3"/>
        <v>92.5</v>
      </c>
      <c r="G31" s="258">
        <f t="shared" si="0"/>
        <v>0.0801027557216254</v>
      </c>
      <c r="H31" s="169"/>
      <c r="K31" s="259"/>
    </row>
    <row r="32" spans="1:8" ht="15.75" customHeight="1">
      <c r="A32" s="3" t="s">
        <v>29</v>
      </c>
      <c r="B32" s="7">
        <v>0.0028000000000000004</v>
      </c>
      <c r="C32" s="256">
        <f t="shared" si="1"/>
        <v>18446.58</v>
      </c>
      <c r="D32" s="257">
        <f t="shared" si="2"/>
        <v>0</v>
      </c>
      <c r="E32" s="4">
        <v>0</v>
      </c>
      <c r="F32" s="256">
        <f t="shared" si="3"/>
        <v>0</v>
      </c>
      <c r="G32" s="258">
        <f t="shared" si="0"/>
        <v>-1</v>
      </c>
      <c r="H32" s="169"/>
    </row>
    <row r="33" spans="1:8" ht="15.75" customHeight="1">
      <c r="A33" s="3" t="s">
        <v>30</v>
      </c>
      <c r="B33" s="7">
        <v>5E-05</v>
      </c>
      <c r="C33" s="256">
        <f t="shared" si="1"/>
        <v>329.4</v>
      </c>
      <c r="D33" s="257">
        <f t="shared" si="2"/>
        <v>0</v>
      </c>
      <c r="E33" s="4">
        <v>0</v>
      </c>
      <c r="F33" s="256">
        <f t="shared" si="3"/>
        <v>0</v>
      </c>
      <c r="G33" s="258">
        <f t="shared" si="0"/>
        <v>-1</v>
      </c>
      <c r="H33" s="169"/>
    </row>
    <row r="34" spans="1:8" ht="15.75" customHeight="1">
      <c r="A34" s="3" t="s">
        <v>31</v>
      </c>
      <c r="B34" s="7">
        <v>0.0007430000000000001</v>
      </c>
      <c r="C34" s="260">
        <f t="shared" si="1"/>
        <v>4894.93</v>
      </c>
      <c r="D34" s="257">
        <f t="shared" si="2"/>
        <v>0</v>
      </c>
      <c r="E34" s="4">
        <v>0</v>
      </c>
      <c r="F34" s="260">
        <f t="shared" si="3"/>
        <v>0</v>
      </c>
      <c r="G34" s="258">
        <f t="shared" si="0"/>
        <v>-1</v>
      </c>
      <c r="H34" s="169"/>
    </row>
    <row r="35" spans="1:8" ht="15.75" customHeight="1">
      <c r="A35" s="5" t="s">
        <v>32</v>
      </c>
      <c r="B35" s="7">
        <v>0</v>
      </c>
      <c r="C35" s="260">
        <f t="shared" si="1"/>
        <v>0</v>
      </c>
      <c r="D35" s="257">
        <f t="shared" si="2"/>
        <v>3511.44</v>
      </c>
      <c r="E35" s="4">
        <v>0.000533</v>
      </c>
      <c r="F35" s="260">
        <f t="shared" si="3"/>
        <v>3792.35</v>
      </c>
      <c r="G35" s="258">
        <f t="shared" si="0"/>
        <v>1</v>
      </c>
      <c r="H35" s="169"/>
    </row>
    <row r="36" spans="1:8" ht="15.75" customHeight="1">
      <c r="A36" s="5" t="s">
        <v>33</v>
      </c>
      <c r="B36" s="7">
        <v>0</v>
      </c>
      <c r="C36" s="256">
        <f t="shared" si="1"/>
        <v>0</v>
      </c>
      <c r="D36" s="257">
        <f t="shared" si="2"/>
        <v>46827.97</v>
      </c>
      <c r="E36" s="4">
        <v>0.007108</v>
      </c>
      <c r="F36" s="256">
        <f t="shared" si="3"/>
        <v>50574.2</v>
      </c>
      <c r="G36" s="258">
        <f t="shared" si="0"/>
        <v>1</v>
      </c>
      <c r="H36" s="169"/>
    </row>
    <row r="37" spans="1:8" ht="15.75" customHeight="1">
      <c r="A37" s="272"/>
      <c r="B37" s="273"/>
      <c r="C37" s="256">
        <f t="shared" si="1"/>
        <v>0</v>
      </c>
      <c r="D37" s="257">
        <f t="shared" si="2"/>
        <v>0</v>
      </c>
      <c r="E37" s="276"/>
      <c r="F37" s="256">
        <f t="shared" si="3"/>
        <v>0</v>
      </c>
      <c r="G37" s="258">
        <f>IF(C37,F37/C37-1,IF(F37,1,""))</f>
      </c>
      <c r="H37" s="169"/>
    </row>
    <row r="38" spans="1:8" ht="15.75" customHeight="1">
      <c r="A38" s="272"/>
      <c r="B38" s="273"/>
      <c r="C38" s="256">
        <f t="shared" si="1"/>
        <v>0</v>
      </c>
      <c r="D38" s="257">
        <f t="shared" si="2"/>
        <v>0</v>
      </c>
      <c r="E38" s="276"/>
      <c r="F38" s="256">
        <f t="shared" si="3"/>
        <v>0</v>
      </c>
      <c r="G38" s="258">
        <f aca="true" t="shared" si="4" ref="G38:G47">IF(C38,F38/C38-1,IF(F38,1,""))</f>
      </c>
      <c r="H38" s="169"/>
    </row>
    <row r="39" spans="1:8" ht="15.75" customHeight="1">
      <c r="A39" s="272"/>
      <c r="B39" s="273"/>
      <c r="C39" s="256">
        <f t="shared" si="1"/>
        <v>0</v>
      </c>
      <c r="D39" s="257">
        <f t="shared" si="2"/>
        <v>0</v>
      </c>
      <c r="E39" s="276"/>
      <c r="F39" s="256">
        <f t="shared" si="3"/>
        <v>0</v>
      </c>
      <c r="G39" s="258">
        <f t="shared" si="4"/>
      </c>
      <c r="H39" s="169"/>
    </row>
    <row r="40" spans="1:8" ht="15.75" customHeight="1">
      <c r="A40" s="272"/>
      <c r="B40" s="273"/>
      <c r="C40" s="256">
        <f t="shared" si="1"/>
        <v>0</v>
      </c>
      <c r="D40" s="257">
        <f t="shared" si="2"/>
        <v>0</v>
      </c>
      <c r="E40" s="276"/>
      <c r="F40" s="256">
        <f t="shared" si="3"/>
        <v>0</v>
      </c>
      <c r="G40" s="258">
        <f t="shared" si="4"/>
      </c>
      <c r="H40" s="169"/>
    </row>
    <row r="41" spans="1:8" ht="15.75" customHeight="1">
      <c r="A41" s="272"/>
      <c r="B41" s="273"/>
      <c r="C41" s="256">
        <f t="shared" si="1"/>
        <v>0</v>
      </c>
      <c r="D41" s="257">
        <f t="shared" si="2"/>
        <v>0</v>
      </c>
      <c r="E41" s="276"/>
      <c r="F41" s="256">
        <f t="shared" si="3"/>
        <v>0</v>
      </c>
      <c r="G41" s="258">
        <f t="shared" si="4"/>
      </c>
      <c r="H41" s="169"/>
    </row>
    <row r="42" spans="1:8" ht="15.75" customHeight="1">
      <c r="A42" s="272"/>
      <c r="B42" s="273"/>
      <c r="C42" s="256">
        <f t="shared" si="1"/>
        <v>0</v>
      </c>
      <c r="D42" s="257">
        <f t="shared" si="2"/>
        <v>0</v>
      </c>
      <c r="E42" s="276"/>
      <c r="F42" s="256">
        <f t="shared" si="3"/>
        <v>0</v>
      </c>
      <c r="G42" s="258">
        <f t="shared" si="4"/>
      </c>
      <c r="H42" s="169"/>
    </row>
    <row r="43" spans="1:8" ht="15.75" customHeight="1">
      <c r="A43" s="272"/>
      <c r="B43" s="273"/>
      <c r="C43" s="256">
        <f t="shared" si="1"/>
        <v>0</v>
      </c>
      <c r="D43" s="257">
        <f t="shared" si="2"/>
        <v>0</v>
      </c>
      <c r="E43" s="276"/>
      <c r="F43" s="256">
        <f t="shared" si="3"/>
        <v>0</v>
      </c>
      <c r="G43" s="258">
        <f t="shared" si="4"/>
      </c>
      <c r="H43" s="169"/>
    </row>
    <row r="44" spans="1:8" ht="15.75" customHeight="1">
      <c r="A44" s="272"/>
      <c r="B44" s="273"/>
      <c r="C44" s="256">
        <f t="shared" si="1"/>
        <v>0</v>
      </c>
      <c r="D44" s="257">
        <f t="shared" si="2"/>
        <v>0</v>
      </c>
      <c r="E44" s="276"/>
      <c r="F44" s="256">
        <f t="shared" si="3"/>
        <v>0</v>
      </c>
      <c r="G44" s="258">
        <f t="shared" si="4"/>
      </c>
      <c r="H44" s="169"/>
    </row>
    <row r="45" spans="1:8" ht="15.75" customHeight="1">
      <c r="A45" s="272"/>
      <c r="B45" s="273"/>
      <c r="C45" s="256">
        <f t="shared" si="1"/>
        <v>0</v>
      </c>
      <c r="D45" s="257">
        <f t="shared" si="2"/>
        <v>0</v>
      </c>
      <c r="E45" s="276"/>
      <c r="F45" s="256">
        <f t="shared" si="3"/>
        <v>0</v>
      </c>
      <c r="G45" s="258">
        <f t="shared" si="4"/>
      </c>
      <c r="H45" s="169"/>
    </row>
    <row r="46" spans="1:7" ht="15.75" customHeight="1">
      <c r="A46" s="274"/>
      <c r="B46" s="275"/>
      <c r="C46" s="256">
        <f t="shared" si="1"/>
        <v>0</v>
      </c>
      <c r="D46" s="257">
        <f t="shared" si="2"/>
        <v>0</v>
      </c>
      <c r="E46" s="277"/>
      <c r="F46" s="256">
        <f t="shared" si="3"/>
        <v>0</v>
      </c>
      <c r="G46" s="261">
        <f t="shared" si="4"/>
      </c>
    </row>
    <row r="47" spans="1:7" ht="15.75" customHeight="1">
      <c r="A47" s="262" t="s">
        <v>34</v>
      </c>
      <c r="B47" s="263">
        <f>SUM(B27:B46)</f>
        <v>0.027112</v>
      </c>
      <c r="C47" s="264">
        <f>SUM(C27:C46)</f>
        <v>178615.61000000002</v>
      </c>
      <c r="D47" s="265">
        <f>SUM(D27:D46)</f>
        <v>50339.41</v>
      </c>
      <c r="E47" s="266">
        <f>SUM(E27:E46)</f>
        <v>0.028962999999999996</v>
      </c>
      <c r="F47" s="264">
        <f>SUM(F27:F46)</f>
        <v>206074.93</v>
      </c>
      <c r="G47" s="267">
        <f t="shared" si="4"/>
        <v>0.1537341557101306</v>
      </c>
    </row>
    <row r="48" ht="15.75" customHeight="1"/>
    <row r="49" spans="1:5" ht="15.75" customHeight="1">
      <c r="A49" s="268" t="s">
        <v>53</v>
      </c>
      <c r="B49" s="269"/>
      <c r="C49" s="269"/>
      <c r="D49" s="269"/>
      <c r="E49" s="270" t="s">
        <v>54</v>
      </c>
    </row>
    <row r="50" spans="1:5" ht="15.75" customHeight="1">
      <c r="A50" s="158" t="s">
        <v>47</v>
      </c>
      <c r="E50" s="16" t="s">
        <v>48</v>
      </c>
    </row>
    <row r="51" spans="1:5" ht="15.75" customHeight="1">
      <c r="A51" s="158" t="s">
        <v>49</v>
      </c>
      <c r="E51" s="16" t="s">
        <v>50</v>
      </c>
    </row>
    <row r="52" spans="1:5" ht="15.75" customHeight="1">
      <c r="A52" s="158" t="s">
        <v>37</v>
      </c>
      <c r="E52" s="16" t="s">
        <v>38</v>
      </c>
    </row>
    <row r="53" spans="1:5" ht="15.75" customHeight="1">
      <c r="A53" s="158" t="s">
        <v>43</v>
      </c>
      <c r="E53" s="16" t="s">
        <v>44</v>
      </c>
    </row>
    <row r="54" spans="1:5" ht="15.75" customHeight="1">
      <c r="A54" s="158" t="s">
        <v>36</v>
      </c>
      <c r="E54" s="16" t="s">
        <v>39</v>
      </c>
    </row>
    <row r="55" spans="1:5" ht="15.75" customHeight="1">
      <c r="A55" s="158" t="s">
        <v>42</v>
      </c>
      <c r="E55" s="16" t="s">
        <v>55</v>
      </c>
    </row>
    <row r="56" spans="1:5" ht="15.75" customHeight="1">
      <c r="A56" s="158" t="s">
        <v>91</v>
      </c>
      <c r="E56" s="16" t="s">
        <v>45</v>
      </c>
    </row>
    <row r="57" spans="1:5" ht="15.75" customHeight="1">
      <c r="A57" s="271" t="s">
        <v>41</v>
      </c>
      <c r="E57" s="16" t="s">
        <v>40</v>
      </c>
    </row>
    <row r="58" spans="1:5" ht="15.75" customHeight="1">
      <c r="A58" s="158" t="s">
        <v>52</v>
      </c>
      <c r="E58" s="16" t="s">
        <v>81</v>
      </c>
    </row>
    <row r="59" spans="1:5" ht="15.75" customHeight="1">
      <c r="A59" s="158" t="s">
        <v>56</v>
      </c>
      <c r="E59" s="16" t="s">
        <v>82</v>
      </c>
    </row>
    <row r="60" spans="1:5" ht="15.75" customHeight="1">
      <c r="A60" s="158" t="s">
        <v>57</v>
      </c>
      <c r="E60" s="16" t="s">
        <v>83</v>
      </c>
    </row>
    <row r="61" ht="15.75" customHeight="1"/>
    <row r="62" ht="15.75" customHeight="1"/>
    <row r="63" ht="15.75" customHeight="1"/>
  </sheetData>
  <sheetProtection sheet="1" objects="1" scenarios="1"/>
  <printOptions horizontalCentered="1"/>
  <pageMargins left="0" right="0" top="0.5" bottom="0.5" header="0.5" footer="0.25"/>
  <pageSetup horizontalDpi="600" verticalDpi="600" orientation="portrait" scale="80" r:id="rId1"/>
  <headerFooter alignWithMargins="0">
    <oddFooter>&amp;L&amp;8&amp;F  &amp;A&amp;C&amp;8&amp;P&amp;R&amp;8&amp;D  &amp;T</oddFooter>
  </headerFooter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25" sqref="A25"/>
    </sheetView>
  </sheetViews>
  <sheetFormatPr defaultColWidth="12.7109375" defaultRowHeight="15.75" customHeight="1"/>
  <cols>
    <col min="1" max="1" width="32.7109375" style="41" customWidth="1"/>
    <col min="2" max="12" width="16.7109375" style="41" customWidth="1"/>
    <col min="13" max="16384" width="12.7109375" style="41" customWidth="1"/>
  </cols>
  <sheetData>
    <row r="1" spans="1:6" ht="31.5" customHeight="1">
      <c r="A1" s="127" t="s">
        <v>0</v>
      </c>
      <c r="E1" s="128" t="s">
        <v>73</v>
      </c>
      <c r="F1" s="133">
        <v>525</v>
      </c>
    </row>
    <row r="2" spans="1:6" ht="31.5" customHeight="1">
      <c r="A2" s="127" t="s">
        <v>1</v>
      </c>
      <c r="E2" s="128" t="s">
        <v>74</v>
      </c>
      <c r="F2" s="133">
        <v>521</v>
      </c>
    </row>
    <row r="3" spans="1:7" s="43" customFormat="1" ht="31.5" customHeight="1">
      <c r="A3" s="81"/>
      <c r="B3" s="77" t="s">
        <v>69</v>
      </c>
      <c r="C3" s="78" t="s">
        <v>70</v>
      </c>
      <c r="D3" s="78" t="s">
        <v>71</v>
      </c>
      <c r="E3" s="79" t="s">
        <v>72</v>
      </c>
      <c r="F3" s="80" t="s">
        <v>2</v>
      </c>
      <c r="G3" s="42"/>
    </row>
    <row r="4" spans="1:6" s="43" customFormat="1" ht="15.75" customHeight="1">
      <c r="A4" s="82"/>
      <c r="B4" s="135">
        <v>1.08</v>
      </c>
      <c r="C4" s="136">
        <v>0.027112</v>
      </c>
      <c r="D4" s="136">
        <v>0.028962999999999996</v>
      </c>
      <c r="E4" s="136">
        <v>0.028949999999999997</v>
      </c>
      <c r="F4" s="44">
        <f>D4/C4</f>
        <v>1.0682723517261727</v>
      </c>
    </row>
    <row r="5" spans="1:6" s="43" customFormat="1" ht="15.75" customHeight="1">
      <c r="A5" s="45"/>
      <c r="B5" s="46"/>
      <c r="C5" s="46"/>
      <c r="D5" s="46"/>
      <c r="F5" s="47"/>
    </row>
    <row r="6" spans="1:7" s="43" customFormat="1" ht="15.75" customHeight="1">
      <c r="A6" s="48" t="s">
        <v>6</v>
      </c>
      <c r="B6" s="49" t="s">
        <v>7</v>
      </c>
      <c r="C6" s="50" t="s">
        <v>76</v>
      </c>
      <c r="D6" s="50" t="s">
        <v>77</v>
      </c>
      <c r="E6" s="50" t="s">
        <v>78</v>
      </c>
      <c r="F6" s="50"/>
      <c r="G6" s="51"/>
    </row>
    <row r="7" spans="1:12" s="43" customFormat="1" ht="15.75" customHeight="1">
      <c r="A7" s="52" t="s">
        <v>65</v>
      </c>
      <c r="B7" s="137">
        <v>13880625</v>
      </c>
      <c r="C7" s="138">
        <v>1833500</v>
      </c>
      <c r="D7" s="138">
        <v>5599972</v>
      </c>
      <c r="E7" s="138">
        <v>10915</v>
      </c>
      <c r="F7" s="139"/>
      <c r="G7" s="140"/>
      <c r="H7" s="54"/>
      <c r="I7" s="55"/>
      <c r="J7" s="54"/>
      <c r="K7" s="56"/>
      <c r="L7" s="57"/>
    </row>
    <row r="8" spans="1:7" s="43" customFormat="1" ht="15.75" customHeight="1">
      <c r="A8" s="58" t="s">
        <v>66</v>
      </c>
      <c r="B8" s="141">
        <v>-197715.9</v>
      </c>
      <c r="C8" s="142">
        <v>-26116.42</v>
      </c>
      <c r="D8" s="143">
        <v>-115993.9</v>
      </c>
      <c r="E8" s="143">
        <v>-155.44</v>
      </c>
      <c r="F8" s="143"/>
      <c r="G8" s="144"/>
    </row>
    <row r="9" spans="1:7" ht="15.75" customHeight="1">
      <c r="A9" s="61" t="s">
        <v>79</v>
      </c>
      <c r="B9" s="145">
        <v>62671284</v>
      </c>
      <c r="C9" s="146">
        <v>8290179</v>
      </c>
      <c r="D9" s="146">
        <v>27365343</v>
      </c>
      <c r="E9" s="146">
        <v>49353</v>
      </c>
      <c r="F9" s="147"/>
      <c r="G9" s="148"/>
    </row>
    <row r="10" spans="1:7" s="43" customFormat="1" ht="15.75" customHeight="1">
      <c r="A10" s="62"/>
      <c r="B10" s="54"/>
      <c r="C10" s="46"/>
      <c r="D10" s="54"/>
      <c r="E10" s="54"/>
      <c r="F10" s="54"/>
      <c r="G10" s="63"/>
    </row>
    <row r="11" spans="1:7" s="43" customFormat="1" ht="15.75" customHeight="1">
      <c r="A11" s="52" t="s">
        <v>67</v>
      </c>
      <c r="B11" s="64">
        <f aca="true" t="shared" si="0" ref="B11:G11">B7*$C$4</f>
        <v>376331.505</v>
      </c>
      <c r="C11" s="98">
        <f t="shared" si="0"/>
        <v>49709.852</v>
      </c>
      <c r="D11" s="99">
        <f t="shared" si="0"/>
        <v>151826.440864</v>
      </c>
      <c r="E11" s="99">
        <f t="shared" si="0"/>
        <v>295.92748</v>
      </c>
      <c r="F11" s="99">
        <f t="shared" si="0"/>
        <v>0</v>
      </c>
      <c r="G11" s="100">
        <f t="shared" si="0"/>
        <v>0</v>
      </c>
    </row>
    <row r="12" spans="1:7" s="43" customFormat="1" ht="15.75" customHeight="1">
      <c r="A12" s="58" t="s">
        <v>66</v>
      </c>
      <c r="B12" s="66">
        <f aca="true" t="shared" si="1" ref="B12:G12">B8</f>
        <v>-197715.9</v>
      </c>
      <c r="C12" s="101">
        <f t="shared" si="1"/>
        <v>-26116.42</v>
      </c>
      <c r="D12" s="102">
        <f t="shared" si="1"/>
        <v>-115993.9</v>
      </c>
      <c r="E12" s="102">
        <f t="shared" si="1"/>
        <v>-155.44</v>
      </c>
      <c r="F12" s="102">
        <f t="shared" si="1"/>
        <v>0</v>
      </c>
      <c r="G12" s="103">
        <f t="shared" si="1"/>
        <v>0</v>
      </c>
    </row>
    <row r="13" spans="1:7" ht="15.75" customHeight="1">
      <c r="A13" s="67" t="s">
        <v>75</v>
      </c>
      <c r="B13" s="68">
        <f aca="true" t="shared" si="2" ref="B13:G13">B11+B12</f>
        <v>178615.605</v>
      </c>
      <c r="C13" s="104">
        <f t="shared" si="2"/>
        <v>23593.432</v>
      </c>
      <c r="D13" s="105">
        <f t="shared" si="2"/>
        <v>35832.54086400001</v>
      </c>
      <c r="E13" s="105">
        <f t="shared" si="2"/>
        <v>140.48748</v>
      </c>
      <c r="F13" s="105">
        <f t="shared" si="2"/>
        <v>0</v>
      </c>
      <c r="G13" s="106">
        <f t="shared" si="2"/>
        <v>0</v>
      </c>
    </row>
    <row r="14" spans="1:7" ht="15.75" customHeight="1">
      <c r="A14" s="62"/>
      <c r="B14" s="57"/>
      <c r="C14" s="107"/>
      <c r="D14" s="108"/>
      <c r="E14" s="108"/>
      <c r="F14" s="108"/>
      <c r="G14" s="109"/>
    </row>
    <row r="15" spans="1:7" ht="15.75" customHeight="1">
      <c r="A15" s="52" t="s">
        <v>11</v>
      </c>
      <c r="B15" s="64">
        <f aca="true" t="shared" si="3" ref="B15:G15">B13*$F$4</f>
        <v>190810.11240834315</v>
      </c>
      <c r="C15" s="98">
        <f t="shared" si="3"/>
        <v>25204.21108793154</v>
      </c>
      <c r="D15" s="98">
        <f t="shared" si="3"/>
        <v>38278.912697109474</v>
      </c>
      <c r="E15" s="98">
        <f t="shared" si="3"/>
        <v>150.07889064768366</v>
      </c>
      <c r="F15" s="99">
        <f t="shared" si="3"/>
        <v>0</v>
      </c>
      <c r="G15" s="110">
        <f t="shared" si="3"/>
        <v>0</v>
      </c>
    </row>
    <row r="16" spans="1:7" ht="15.75" customHeight="1">
      <c r="A16" s="70" t="s">
        <v>89</v>
      </c>
      <c r="B16" s="71">
        <f aca="true" t="shared" si="4" ref="B16:G16">B9*$E$4</f>
        <v>1814333.6718</v>
      </c>
      <c r="C16" s="101">
        <f t="shared" si="4"/>
        <v>240000.68204999997</v>
      </c>
      <c r="D16" s="101">
        <f t="shared" si="4"/>
        <v>792226.67985</v>
      </c>
      <c r="E16" s="101">
        <f t="shared" si="4"/>
        <v>1428.7693499999998</v>
      </c>
      <c r="F16" s="102">
        <f t="shared" si="4"/>
        <v>0</v>
      </c>
      <c r="G16" s="111">
        <f t="shared" si="4"/>
        <v>0</v>
      </c>
    </row>
    <row r="17" spans="1:7" ht="15.75" customHeight="1">
      <c r="A17" s="67" t="s">
        <v>68</v>
      </c>
      <c r="B17" s="68">
        <f aca="true" t="shared" si="5" ref="B17:G17">B18-B16</f>
        <v>-1608258.7503989893</v>
      </c>
      <c r="C17" s="105">
        <f t="shared" si="5"/>
        <v>-212780.13407503391</v>
      </c>
      <c r="D17" s="105">
        <f t="shared" si="5"/>
        <v>-750885.4541371217</v>
      </c>
      <c r="E17" s="105">
        <f t="shared" si="5"/>
        <v>-1266.6841481005015</v>
      </c>
      <c r="F17" s="104">
        <f t="shared" si="5"/>
        <v>0</v>
      </c>
      <c r="G17" s="106">
        <f t="shared" si="5"/>
        <v>0</v>
      </c>
    </row>
    <row r="18" spans="1:7" ht="15.75" customHeight="1" thickBot="1">
      <c r="A18" s="112" t="s">
        <v>90</v>
      </c>
      <c r="B18" s="113">
        <f aca="true" t="shared" si="6" ref="B18:G18">B15*$B$4</f>
        <v>206074.92140101062</v>
      </c>
      <c r="C18" s="114">
        <f t="shared" si="6"/>
        <v>27220.547974966066</v>
      </c>
      <c r="D18" s="114">
        <f t="shared" si="6"/>
        <v>41341.22571287824</v>
      </c>
      <c r="E18" s="114">
        <f t="shared" si="6"/>
        <v>162.08520189949837</v>
      </c>
      <c r="F18" s="115">
        <f t="shared" si="6"/>
        <v>0</v>
      </c>
      <c r="G18" s="116">
        <f t="shared" si="6"/>
        <v>0</v>
      </c>
    </row>
    <row r="19" spans="2:7" ht="15.75" customHeight="1" thickTop="1">
      <c r="B19" s="57"/>
      <c r="C19" s="72"/>
      <c r="D19" s="69"/>
      <c r="E19" s="69"/>
      <c r="G19" s="73"/>
    </row>
    <row r="20" spans="1:7" ht="15.75" customHeight="1">
      <c r="A20" s="48" t="s">
        <v>6</v>
      </c>
      <c r="B20" s="49" t="s">
        <v>7</v>
      </c>
      <c r="C20" s="50"/>
      <c r="D20" s="50"/>
      <c r="E20" s="50"/>
      <c r="F20" s="50"/>
      <c r="G20" s="51"/>
    </row>
    <row r="21" spans="1:7" ht="15.75" customHeight="1">
      <c r="A21" s="52" t="s">
        <v>65</v>
      </c>
      <c r="B21" s="149">
        <v>13880625</v>
      </c>
      <c r="C21" s="150"/>
      <c r="D21" s="150"/>
      <c r="E21" s="150"/>
      <c r="F21" s="151"/>
      <c r="G21" s="152"/>
    </row>
    <row r="22" spans="1:7" ht="15.75" customHeight="1">
      <c r="A22" s="58" t="s">
        <v>66</v>
      </c>
      <c r="B22" s="141">
        <v>-197715.91</v>
      </c>
      <c r="C22" s="142"/>
      <c r="D22" s="143"/>
      <c r="E22" s="143"/>
      <c r="F22" s="143"/>
      <c r="G22" s="144"/>
    </row>
    <row r="23" spans="1:7" ht="15.75" customHeight="1">
      <c r="A23" s="61" t="s">
        <v>79</v>
      </c>
      <c r="B23" s="153">
        <v>62671284</v>
      </c>
      <c r="C23" s="154"/>
      <c r="D23" s="154"/>
      <c r="E23" s="154"/>
      <c r="F23" s="155"/>
      <c r="G23" s="156"/>
    </row>
    <row r="24" spans="1:7" ht="15.75" customHeight="1">
      <c r="A24" s="62"/>
      <c r="B24" s="54"/>
      <c r="C24" s="46"/>
      <c r="D24" s="54"/>
      <c r="E24" s="54"/>
      <c r="F24" s="54"/>
      <c r="G24" s="63"/>
    </row>
    <row r="25" spans="1:7" ht="15.75" customHeight="1">
      <c r="A25" s="52" t="s">
        <v>67</v>
      </c>
      <c r="B25" s="64">
        <f aca="true" t="shared" si="7" ref="B25:G25">B21*$C$4</f>
        <v>376331.505</v>
      </c>
      <c r="C25" s="83">
        <f t="shared" si="7"/>
        <v>0</v>
      </c>
      <c r="D25" s="53">
        <f t="shared" si="7"/>
        <v>0</v>
      </c>
      <c r="E25" s="53">
        <f t="shared" si="7"/>
        <v>0</v>
      </c>
      <c r="F25" s="53">
        <f t="shared" si="7"/>
        <v>0</v>
      </c>
      <c r="G25" s="65">
        <f t="shared" si="7"/>
        <v>0</v>
      </c>
    </row>
    <row r="26" spans="1:7" ht="15.75" customHeight="1">
      <c r="A26" s="58" t="s">
        <v>66</v>
      </c>
      <c r="B26" s="66">
        <f aca="true" t="shared" si="8" ref="B26:G26">B22</f>
        <v>-197715.91</v>
      </c>
      <c r="C26" s="84">
        <f t="shared" si="8"/>
        <v>0</v>
      </c>
      <c r="D26" s="59">
        <f t="shared" si="8"/>
        <v>0</v>
      </c>
      <c r="E26" s="59">
        <f t="shared" si="8"/>
        <v>0</v>
      </c>
      <c r="F26" s="59">
        <f t="shared" si="8"/>
        <v>0</v>
      </c>
      <c r="G26" s="60">
        <f t="shared" si="8"/>
        <v>0</v>
      </c>
    </row>
    <row r="27" spans="1:7" ht="15.75" customHeight="1">
      <c r="A27" s="67" t="s">
        <v>75</v>
      </c>
      <c r="B27" s="68">
        <f aca="true" t="shared" si="9" ref="B27:G27">B25+B26</f>
        <v>178615.595</v>
      </c>
      <c r="C27" s="85">
        <f t="shared" si="9"/>
        <v>0</v>
      </c>
      <c r="D27" s="86">
        <f t="shared" si="9"/>
        <v>0</v>
      </c>
      <c r="E27" s="86">
        <f t="shared" si="9"/>
        <v>0</v>
      </c>
      <c r="F27" s="86">
        <f t="shared" si="9"/>
        <v>0</v>
      </c>
      <c r="G27" s="87">
        <f t="shared" si="9"/>
        <v>0</v>
      </c>
    </row>
    <row r="28" spans="1:7" ht="15.75" customHeight="1">
      <c r="A28" s="62"/>
      <c r="B28" s="57"/>
      <c r="C28" s="76"/>
      <c r="D28" s="73"/>
      <c r="E28" s="73"/>
      <c r="F28" s="73"/>
      <c r="G28" s="88"/>
    </row>
    <row r="29" spans="1:7" ht="15.75" customHeight="1">
      <c r="A29" s="52" t="s">
        <v>11</v>
      </c>
      <c r="B29" s="64">
        <f aca="true" t="shared" si="10" ref="B29:G29">B27*$F$4</f>
        <v>190810.10172561964</v>
      </c>
      <c r="C29" s="89">
        <f t="shared" si="10"/>
        <v>0</v>
      </c>
      <c r="D29" s="90">
        <f t="shared" si="10"/>
        <v>0</v>
      </c>
      <c r="E29" s="90">
        <f t="shared" si="10"/>
        <v>0</v>
      </c>
      <c r="F29" s="91">
        <f t="shared" si="10"/>
        <v>0</v>
      </c>
      <c r="G29" s="92">
        <f t="shared" si="10"/>
        <v>0</v>
      </c>
    </row>
    <row r="30" spans="1:7" ht="15.75" customHeight="1">
      <c r="A30" s="70" t="s">
        <v>89</v>
      </c>
      <c r="B30" s="71">
        <f aca="true" t="shared" si="11" ref="B30:G30">B23*$E$4</f>
        <v>1814333.6718</v>
      </c>
      <c r="C30" s="93">
        <f t="shared" si="11"/>
        <v>0</v>
      </c>
      <c r="D30" s="94">
        <f t="shared" si="11"/>
        <v>0</v>
      </c>
      <c r="E30" s="94">
        <f t="shared" si="11"/>
        <v>0</v>
      </c>
      <c r="F30" s="95">
        <f t="shared" si="11"/>
        <v>0</v>
      </c>
      <c r="G30" s="96">
        <f t="shared" si="11"/>
        <v>0</v>
      </c>
    </row>
    <row r="31" spans="1:7" ht="15.75" customHeight="1">
      <c r="A31" s="67" t="s">
        <v>68</v>
      </c>
      <c r="B31" s="68">
        <f aca="true" t="shared" si="12" ref="B31:G31">B32-B30</f>
        <v>-1608258.7619363307</v>
      </c>
      <c r="C31" s="97">
        <f t="shared" si="12"/>
        <v>0</v>
      </c>
      <c r="D31" s="86">
        <f t="shared" si="12"/>
        <v>0</v>
      </c>
      <c r="E31" s="86">
        <f t="shared" si="12"/>
        <v>0</v>
      </c>
      <c r="F31" s="85">
        <f t="shared" si="12"/>
        <v>0</v>
      </c>
      <c r="G31" s="87">
        <f t="shared" si="12"/>
        <v>0</v>
      </c>
    </row>
    <row r="32" spans="1:7" ht="15.75" customHeight="1" thickBot="1">
      <c r="A32" s="112" t="s">
        <v>90</v>
      </c>
      <c r="B32" s="113">
        <f aca="true" t="shared" si="13" ref="B32:G32">B29*$B$4</f>
        <v>206074.90986366922</v>
      </c>
      <c r="C32" s="117">
        <f t="shared" si="13"/>
        <v>0</v>
      </c>
      <c r="D32" s="118">
        <f t="shared" si="13"/>
        <v>0</v>
      </c>
      <c r="E32" s="118">
        <f t="shared" si="13"/>
        <v>0</v>
      </c>
      <c r="F32" s="119">
        <f t="shared" si="13"/>
        <v>0</v>
      </c>
      <c r="G32" s="120">
        <f t="shared" si="13"/>
        <v>0</v>
      </c>
    </row>
    <row r="33" spans="2:6" ht="15.75" customHeight="1" thickTop="1">
      <c r="B33" s="74"/>
      <c r="C33" s="74"/>
      <c r="D33" s="75"/>
      <c r="E33" s="75"/>
      <c r="F33" s="76"/>
    </row>
    <row r="34" spans="2:6" ht="15.75" customHeight="1">
      <c r="B34" s="74"/>
      <c r="C34" s="74"/>
      <c r="D34" s="75"/>
      <c r="E34" s="75"/>
      <c r="F34" s="76"/>
    </row>
    <row r="35" spans="2:6" ht="15.75" customHeight="1">
      <c r="B35" s="74"/>
      <c r="C35" s="74"/>
      <c r="D35" s="75"/>
      <c r="E35" s="75"/>
      <c r="F35" s="76"/>
    </row>
    <row r="36" spans="2:6" ht="15.75" customHeight="1">
      <c r="B36" s="74"/>
      <c r="C36" s="74"/>
      <c r="D36" s="75"/>
      <c r="E36" s="75"/>
      <c r="F36" s="76"/>
    </row>
    <row r="37" spans="2:6" ht="15.75" customHeight="1">
      <c r="B37" s="74"/>
      <c r="C37" s="74"/>
      <c r="D37" s="75"/>
      <c r="E37" s="75"/>
      <c r="F37" s="76"/>
    </row>
    <row r="38" spans="2:6" ht="15.75" customHeight="1">
      <c r="B38" s="74"/>
      <c r="C38" s="74"/>
      <c r="D38" s="75"/>
      <c r="E38" s="75"/>
      <c r="F38" s="76"/>
    </row>
    <row r="39" spans="2:6" ht="15.75" customHeight="1">
      <c r="B39" s="74"/>
      <c r="C39" s="74"/>
      <c r="D39" s="75"/>
      <c r="E39" s="75"/>
      <c r="F39" s="76"/>
    </row>
    <row r="40" spans="2:6" ht="15.75" customHeight="1">
      <c r="B40" s="74"/>
      <c r="C40" s="74"/>
      <c r="D40" s="75"/>
      <c r="E40" s="75"/>
      <c r="F40" s="76"/>
    </row>
    <row r="41" spans="2:6" ht="15.75" customHeight="1">
      <c r="B41" s="74"/>
      <c r="C41" s="74"/>
      <c r="D41" s="75"/>
      <c r="E41" s="75"/>
      <c r="F41" s="76"/>
    </row>
    <row r="42" spans="2:6" ht="15.75" customHeight="1">
      <c r="B42" s="74"/>
      <c r="C42" s="74"/>
      <c r="D42" s="75"/>
      <c r="E42" s="75"/>
      <c r="F42" s="76"/>
    </row>
    <row r="43" spans="2:6" ht="15.75" customHeight="1">
      <c r="B43" s="74"/>
      <c r="C43" s="74"/>
      <c r="D43" s="75"/>
      <c r="E43" s="75"/>
      <c r="F43" s="76"/>
    </row>
  </sheetData>
  <sheetProtection/>
  <printOptions horizontalCentered="1"/>
  <pageMargins left="0" right="0" top="0.5" bottom="0.5" header="0.5" footer="0.25"/>
  <pageSetup horizontalDpi="600" verticalDpi="600" orientation="landscape" r:id="rId1"/>
  <headerFooter alignWithMargins="0">
    <oddFooter>&amp;L&amp;8&amp;F  &amp;A&amp;C&amp;8&amp;P&amp;R&amp;8&amp;D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25" sqref="A25"/>
    </sheetView>
  </sheetViews>
  <sheetFormatPr defaultColWidth="12.7109375" defaultRowHeight="15.75" customHeight="1"/>
  <cols>
    <col min="1" max="1" width="10.7109375" style="16" customWidth="1"/>
    <col min="2" max="5" width="16.7109375" style="16" customWidth="1"/>
    <col min="6" max="6" width="10.7109375" style="16" customWidth="1"/>
    <col min="7" max="16384" width="12.7109375" style="16" customWidth="1"/>
  </cols>
  <sheetData>
    <row r="1" ht="31.5" customHeight="1">
      <c r="A1" s="40" t="s">
        <v>0</v>
      </c>
    </row>
    <row r="2" spans="1:6" ht="31.5" customHeight="1">
      <c r="A2" s="40" t="s">
        <v>1</v>
      </c>
      <c r="E2" s="134" t="s">
        <v>73</v>
      </c>
      <c r="F2" s="133">
        <v>525</v>
      </c>
    </row>
    <row r="3" spans="5:6" ht="15.75" customHeight="1">
      <c r="E3" s="134" t="s">
        <v>74</v>
      </c>
      <c r="F3" s="133">
        <v>521</v>
      </c>
    </row>
    <row r="4" spans="2:5" s="17" customFormat="1" ht="48" customHeight="1">
      <c r="B4" s="129" t="s">
        <v>3</v>
      </c>
      <c r="C4" s="130" t="s">
        <v>4</v>
      </c>
      <c r="D4" s="130" t="s">
        <v>2</v>
      </c>
      <c r="E4" s="131" t="s">
        <v>5</v>
      </c>
    </row>
    <row r="5" spans="2:5" ht="15.75" customHeight="1">
      <c r="B5" s="8">
        <v>0.027112</v>
      </c>
      <c r="C5" s="9">
        <v>0.028963000000000003</v>
      </c>
      <c r="D5" s="18">
        <f>ROUND(C5/$B$5,6)</f>
        <v>1.068272</v>
      </c>
      <c r="E5" s="19">
        <v>1.08</v>
      </c>
    </row>
    <row r="6" spans="2:5" ht="15.75" customHeight="1">
      <c r="B6" s="20"/>
      <c r="C6" s="20"/>
      <c r="D6" s="20"/>
      <c r="E6" s="20"/>
    </row>
    <row r="7" spans="1:6" s="17" customFormat="1" ht="48" customHeight="1">
      <c r="A7" s="21"/>
      <c r="B7" s="129" t="s">
        <v>58</v>
      </c>
      <c r="C7" s="130" t="s">
        <v>61</v>
      </c>
      <c r="D7" s="130" t="s">
        <v>59</v>
      </c>
      <c r="E7" s="132" t="s">
        <v>60</v>
      </c>
      <c r="F7" s="22"/>
    </row>
    <row r="8" spans="1:6" ht="15.75" customHeight="1">
      <c r="A8" s="23"/>
      <c r="B8" s="36">
        <v>17905301004</v>
      </c>
      <c r="C8" s="37">
        <v>178615.6</v>
      </c>
      <c r="D8" s="24">
        <f>ROUND(C8*$D$5,2)</f>
        <v>190810.04</v>
      </c>
      <c r="E8" s="25">
        <f>ROUND(D8*$E$5,2)</f>
        <v>206074.84</v>
      </c>
      <c r="F8" s="26"/>
    </row>
    <row r="9" spans="1:6" ht="15.75" customHeight="1">
      <c r="A9" s="27"/>
      <c r="B9" s="38">
        <v>17905501002</v>
      </c>
      <c r="C9" s="39">
        <v>23593.43</v>
      </c>
      <c r="D9" s="28">
        <f aca="true" t="shared" si="0" ref="D9:D35">ROUND(C9*$D$5,2)</f>
        <v>25204.2</v>
      </c>
      <c r="E9" s="29">
        <f aca="true" t="shared" si="1" ref="E9:E35">ROUND(D9*$E$5,2)</f>
        <v>27220.54</v>
      </c>
      <c r="F9" s="30"/>
    </row>
    <row r="10" spans="1:6" ht="15.75" customHeight="1">
      <c r="A10" s="31"/>
      <c r="B10" s="38">
        <v>17906301004</v>
      </c>
      <c r="C10" s="39">
        <v>35832.54</v>
      </c>
      <c r="D10" s="28">
        <f t="shared" si="0"/>
        <v>38278.9</v>
      </c>
      <c r="E10" s="29">
        <f t="shared" si="1"/>
        <v>41341.21</v>
      </c>
      <c r="F10" s="30"/>
    </row>
    <row r="11" spans="1:6" ht="15.75" customHeight="1">
      <c r="A11" s="20"/>
      <c r="B11" s="38">
        <v>17907101005</v>
      </c>
      <c r="C11" s="11">
        <f>154.62-14.13</f>
        <v>140.49</v>
      </c>
      <c r="D11" s="32">
        <f t="shared" si="0"/>
        <v>150.08</v>
      </c>
      <c r="E11" s="33">
        <f t="shared" si="1"/>
        <v>162.09</v>
      </c>
      <c r="F11" s="20"/>
    </row>
    <row r="12" spans="2:5" ht="15.75" customHeight="1">
      <c r="B12" s="14"/>
      <c r="C12" s="12"/>
      <c r="D12" s="32">
        <f t="shared" si="0"/>
        <v>0</v>
      </c>
      <c r="E12" s="33">
        <f t="shared" si="1"/>
        <v>0</v>
      </c>
    </row>
    <row r="13" spans="2:5" ht="15.75" customHeight="1">
      <c r="B13" s="14"/>
      <c r="C13" s="12"/>
      <c r="D13" s="32">
        <f t="shared" si="0"/>
        <v>0</v>
      </c>
      <c r="E13" s="33">
        <f t="shared" si="1"/>
        <v>0</v>
      </c>
    </row>
    <row r="14" spans="2:5" ht="15.75" customHeight="1">
      <c r="B14" s="14"/>
      <c r="C14" s="12"/>
      <c r="D14" s="32">
        <f t="shared" si="0"/>
        <v>0</v>
      </c>
      <c r="E14" s="33">
        <f t="shared" si="1"/>
        <v>0</v>
      </c>
    </row>
    <row r="15" spans="2:5" ht="15.75" customHeight="1">
      <c r="B15" s="14"/>
      <c r="C15" s="12"/>
      <c r="D15" s="32">
        <f t="shared" si="0"/>
        <v>0</v>
      </c>
      <c r="E15" s="33">
        <f t="shared" si="1"/>
        <v>0</v>
      </c>
    </row>
    <row r="16" spans="2:5" ht="15.75" customHeight="1">
      <c r="B16" s="14"/>
      <c r="C16" s="12"/>
      <c r="D16" s="32">
        <f t="shared" si="0"/>
        <v>0</v>
      </c>
      <c r="E16" s="33">
        <f t="shared" si="1"/>
        <v>0</v>
      </c>
    </row>
    <row r="17" spans="2:5" ht="15.75" customHeight="1">
      <c r="B17" s="14"/>
      <c r="C17" s="12"/>
      <c r="D17" s="32">
        <f t="shared" si="0"/>
        <v>0</v>
      </c>
      <c r="E17" s="33">
        <f t="shared" si="1"/>
        <v>0</v>
      </c>
    </row>
    <row r="18" spans="2:5" ht="15.75" customHeight="1">
      <c r="B18" s="14"/>
      <c r="C18" s="12"/>
      <c r="D18" s="32">
        <f t="shared" si="0"/>
        <v>0</v>
      </c>
      <c r="E18" s="33">
        <f t="shared" si="1"/>
        <v>0</v>
      </c>
    </row>
    <row r="19" spans="2:5" ht="15.75" customHeight="1">
      <c r="B19" s="14"/>
      <c r="C19" s="12"/>
      <c r="D19" s="32">
        <f t="shared" si="0"/>
        <v>0</v>
      </c>
      <c r="E19" s="33">
        <f t="shared" si="1"/>
        <v>0</v>
      </c>
    </row>
    <row r="20" spans="2:5" ht="15.75" customHeight="1">
      <c r="B20" s="14"/>
      <c r="C20" s="12"/>
      <c r="D20" s="32">
        <f t="shared" si="0"/>
        <v>0</v>
      </c>
      <c r="E20" s="33">
        <f t="shared" si="1"/>
        <v>0</v>
      </c>
    </row>
    <row r="21" spans="2:5" ht="15.75" customHeight="1">
      <c r="B21" s="14"/>
      <c r="C21" s="12"/>
      <c r="D21" s="32">
        <f t="shared" si="0"/>
        <v>0</v>
      </c>
      <c r="E21" s="33">
        <f t="shared" si="1"/>
        <v>0</v>
      </c>
    </row>
    <row r="22" spans="2:5" ht="15.75" customHeight="1">
      <c r="B22" s="14"/>
      <c r="C22" s="12"/>
      <c r="D22" s="32">
        <f t="shared" si="0"/>
        <v>0</v>
      </c>
      <c r="E22" s="33">
        <f t="shared" si="1"/>
        <v>0</v>
      </c>
    </row>
    <row r="23" spans="2:5" ht="15.75" customHeight="1">
      <c r="B23" s="14"/>
      <c r="C23" s="12"/>
      <c r="D23" s="32">
        <f t="shared" si="0"/>
        <v>0</v>
      </c>
      <c r="E23" s="33">
        <f t="shared" si="1"/>
        <v>0</v>
      </c>
    </row>
    <row r="24" spans="2:5" ht="15.75" customHeight="1">
      <c r="B24" s="14"/>
      <c r="C24" s="12"/>
      <c r="D24" s="32">
        <f t="shared" si="0"/>
        <v>0</v>
      </c>
      <c r="E24" s="33">
        <f t="shared" si="1"/>
        <v>0</v>
      </c>
    </row>
    <row r="25" spans="2:5" ht="15.75" customHeight="1">
      <c r="B25" s="14"/>
      <c r="C25" s="12"/>
      <c r="D25" s="32">
        <f t="shared" si="0"/>
        <v>0</v>
      </c>
      <c r="E25" s="33">
        <f t="shared" si="1"/>
        <v>0</v>
      </c>
    </row>
    <row r="26" spans="2:5" ht="15.75" customHeight="1">
      <c r="B26" s="14"/>
      <c r="C26" s="12"/>
      <c r="D26" s="32">
        <f t="shared" si="0"/>
        <v>0</v>
      </c>
      <c r="E26" s="33">
        <f t="shared" si="1"/>
        <v>0</v>
      </c>
    </row>
    <row r="27" spans="2:5" ht="15.75" customHeight="1">
      <c r="B27" s="14"/>
      <c r="C27" s="12"/>
      <c r="D27" s="32">
        <f t="shared" si="0"/>
        <v>0</v>
      </c>
      <c r="E27" s="33">
        <f t="shared" si="1"/>
        <v>0</v>
      </c>
    </row>
    <row r="28" spans="2:5" ht="15.75" customHeight="1">
      <c r="B28" s="14"/>
      <c r="C28" s="12"/>
      <c r="D28" s="32">
        <f t="shared" si="0"/>
        <v>0</v>
      </c>
      <c r="E28" s="33">
        <f t="shared" si="1"/>
        <v>0</v>
      </c>
    </row>
    <row r="29" spans="2:5" ht="15.75" customHeight="1">
      <c r="B29" s="14"/>
      <c r="C29" s="12"/>
      <c r="D29" s="32">
        <f t="shared" si="0"/>
        <v>0</v>
      </c>
      <c r="E29" s="33">
        <f t="shared" si="1"/>
        <v>0</v>
      </c>
    </row>
    <row r="30" spans="2:5" ht="15.75" customHeight="1">
      <c r="B30" s="14"/>
      <c r="C30" s="12"/>
      <c r="D30" s="32">
        <f t="shared" si="0"/>
        <v>0</v>
      </c>
      <c r="E30" s="33">
        <f t="shared" si="1"/>
        <v>0</v>
      </c>
    </row>
    <row r="31" spans="2:5" ht="15.75" customHeight="1">
      <c r="B31" s="14"/>
      <c r="C31" s="12"/>
      <c r="D31" s="32">
        <f t="shared" si="0"/>
        <v>0</v>
      </c>
      <c r="E31" s="33">
        <f t="shared" si="1"/>
        <v>0</v>
      </c>
    </row>
    <row r="32" spans="2:5" ht="15.75" customHeight="1">
      <c r="B32" s="14"/>
      <c r="C32" s="12"/>
      <c r="D32" s="32">
        <f t="shared" si="0"/>
        <v>0</v>
      </c>
      <c r="E32" s="33">
        <f t="shared" si="1"/>
        <v>0</v>
      </c>
    </row>
    <row r="33" spans="2:5" ht="15.75" customHeight="1">
      <c r="B33" s="14"/>
      <c r="C33" s="12"/>
      <c r="D33" s="32">
        <f t="shared" si="0"/>
        <v>0</v>
      </c>
      <c r="E33" s="33">
        <f t="shared" si="1"/>
        <v>0</v>
      </c>
    </row>
    <row r="34" spans="2:5" ht="15.75" customHeight="1">
      <c r="B34" s="14"/>
      <c r="C34" s="12"/>
      <c r="D34" s="32">
        <f t="shared" si="0"/>
        <v>0</v>
      </c>
      <c r="E34" s="33">
        <f t="shared" si="1"/>
        <v>0</v>
      </c>
    </row>
    <row r="35" spans="2:5" ht="15.75" customHeight="1">
      <c r="B35" s="15"/>
      <c r="C35" s="13"/>
      <c r="D35" s="34">
        <f t="shared" si="0"/>
        <v>0</v>
      </c>
      <c r="E35" s="35">
        <f t="shared" si="1"/>
        <v>0</v>
      </c>
    </row>
  </sheetData>
  <sheetProtection sheet="1" objects="1" scenarios="1"/>
  <printOptions horizontalCentered="1"/>
  <pageMargins left="0" right="0" top="1" bottom="0.5" header="0.5" footer="0.25"/>
  <pageSetup horizontalDpi="600" verticalDpi="600" orientation="portrait" r:id="rId1"/>
  <headerFooter alignWithMargins="0">
    <oddFooter>&amp;L&amp;8&amp;F  &amp;A&amp;C&amp;8&amp;P&amp;R&amp;8&amp;D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Washoe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</dc:creator>
  <cp:keywords/>
  <dc:description/>
  <cp:lastModifiedBy>Neysa Maano</cp:lastModifiedBy>
  <cp:lastPrinted>2009-04-28T21:30:41Z</cp:lastPrinted>
  <dcterms:created xsi:type="dcterms:W3CDTF">2009-02-17T03:12:06Z</dcterms:created>
  <dcterms:modified xsi:type="dcterms:W3CDTF">2023-05-02T16:19:03Z</dcterms:modified>
  <cp:category/>
  <cp:version/>
  <cp:contentType/>
  <cp:contentStatus/>
</cp:coreProperties>
</file>