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tabRatio="652" activeTab="0"/>
  </bookViews>
  <sheets>
    <sheet name="SUMMARY" sheetId="1" r:id="rId1"/>
    <sheet name="BCCRT" sheetId="2" r:id="rId2"/>
    <sheet name="SCCRT" sheetId="3" r:id="rId3"/>
    <sheet name="CIG TAX" sheetId="4" r:id="rId4"/>
    <sheet name="LIQ TAX" sheetId="5" r:id="rId5"/>
    <sheet name="RPTT" sheetId="6" r:id="rId6"/>
    <sheet name="Gov't Services" sheetId="7" r:id="rId7"/>
    <sheet name="CTX DISTRIBUTION" sheetId="8" r:id="rId8"/>
    <sheet name="White Pine" sheetId="9" r:id="rId9"/>
    <sheet name="SCCRT In State" sheetId="10" r:id="rId10"/>
    <sheet name="SCCRT Out of State" sheetId="11" r:id="rId11"/>
  </sheets>
  <definedNames>
    <definedName name="_xlnm.Print_Area" localSheetId="1">'BCCRT'!$A$1:$N$39</definedName>
    <definedName name="_xlnm.Print_Area" localSheetId="2">'SCCRT'!$A$1:$N$39</definedName>
    <definedName name="_xlnm.Print_Titles" localSheetId="7">'CTX DISTRIBUTION'!$1:$2</definedName>
  </definedNames>
  <calcPr fullCalcOnLoad="1"/>
</workbook>
</file>

<file path=xl/comments4.xml><?xml version="1.0" encoding="utf-8"?>
<comments xmlns="http://schemas.openxmlformats.org/spreadsheetml/2006/main">
  <authors>
    <author>Valued Gateway Client</author>
    <author>marih</author>
  </authors>
  <commentList>
    <comment ref="A35" authorId="0">
      <text>
        <r>
          <rPr>
            <b/>
            <sz val="8"/>
            <rFont val="Tahoma"/>
            <family val="0"/>
          </rPr>
          <t>Valued Gateway Client:</t>
        </r>
        <r>
          <rPr>
            <sz val="8"/>
            <rFont val="Tahoma"/>
            <family val="0"/>
          </rPr>
          <t xml:space="preserve">
total collections minus refunds</t>
        </r>
      </text>
    </comment>
    <comment ref="A33" authorId="0">
      <text>
        <r>
          <rPr>
            <b/>
            <sz val="8"/>
            <rFont val="Tahoma"/>
            <family val="0"/>
          </rPr>
          <t>Valued Gateway Client:</t>
        </r>
        <r>
          <rPr>
            <sz val="8"/>
            <rFont val="Tahoma"/>
            <family val="0"/>
          </rPr>
          <t xml:space="preserve">
From "Plus license fees" line in totals column of cigarette stat report.
s/b only county funds- 
</t>
        </r>
      </text>
    </comment>
    <comment ref="A24" authorId="1">
      <text>
        <r>
          <rPr>
            <b/>
            <sz val="8"/>
            <rFont val="Tahoma"/>
            <family val="0"/>
          </rPr>
          <t>marih:</t>
        </r>
        <r>
          <rPr>
            <sz val="8"/>
            <rFont val="Tahoma"/>
            <family val="0"/>
          </rPr>
          <t xml:space="preserve">
Should equal Total Distribution - County column from cigarette stat report</t>
        </r>
      </text>
    </comment>
    <comment ref="A26" authorId="1">
      <text>
        <r>
          <rPr>
            <b/>
            <sz val="8"/>
            <rFont val="Tahoma"/>
            <family val="0"/>
          </rPr>
          <t>marih:</t>
        </r>
        <r>
          <rPr>
            <sz val="8"/>
            <rFont val="Tahoma"/>
            <family val="0"/>
          </rPr>
          <t xml:space="preserve">
"Less administrative costs" line from Totals column on cigarette stat report</t>
        </r>
      </text>
    </comment>
    <comment ref="A27" authorId="1">
      <text>
        <r>
          <rPr>
            <b/>
            <sz val="8"/>
            <rFont val="Tahoma"/>
            <family val="0"/>
          </rPr>
          <t>marih:</t>
        </r>
        <r>
          <rPr>
            <sz val="8"/>
            <rFont val="Tahoma"/>
            <family val="0"/>
          </rPr>
          <t xml:space="preserve">
"Less refunds" line from Totals column on cigarette stat report</t>
        </r>
      </text>
    </comment>
    <comment ref="A29" authorId="1">
      <text>
        <r>
          <rPr>
            <b/>
            <sz val="8"/>
            <rFont val="Tahoma"/>
            <family val="0"/>
          </rPr>
          <t>marih:</t>
        </r>
        <r>
          <rPr>
            <sz val="8"/>
            <rFont val="Tahoma"/>
            <family val="0"/>
          </rPr>
          <t xml:space="preserve">
"Total distribution" line from State column on cigarette stat report</t>
        </r>
      </text>
    </comment>
    <comment ref="A31" authorId="1">
      <text>
        <r>
          <rPr>
            <b/>
            <sz val="8"/>
            <rFont val="Tahoma"/>
            <family val="0"/>
          </rPr>
          <t>marih:</t>
        </r>
        <r>
          <rPr>
            <sz val="8"/>
            <rFont val="Tahoma"/>
            <family val="0"/>
          </rPr>
          <t xml:space="preserve">
Should equal "Total receipts" line in Totals column on cigarette stat report</t>
        </r>
      </text>
    </comment>
    <comment ref="A36" authorId="1">
      <text>
        <r>
          <rPr>
            <b/>
            <sz val="8"/>
            <rFont val="Tahoma"/>
            <family val="0"/>
          </rPr>
          <t>marih:</t>
        </r>
        <r>
          <rPr>
            <sz val="8"/>
            <rFont val="Tahoma"/>
            <family val="0"/>
          </rPr>
          <t xml:space="preserve">
From "Stamps sold" line in Totals column of cigarette stat report</t>
        </r>
      </text>
    </comment>
  </commentList>
</comments>
</file>

<file path=xl/sharedStrings.xml><?xml version="1.0" encoding="utf-8"?>
<sst xmlns="http://schemas.openxmlformats.org/spreadsheetml/2006/main" count="586" uniqueCount="264">
  <si>
    <t>CONSOLIDATED TAX DISTRIBUTION</t>
  </si>
  <si>
    <t>REVENUE SUMMARY BY COUNTY</t>
  </si>
  <si>
    <t>COUNTY</t>
  </si>
  <si>
    <t>BCCRT</t>
  </si>
  <si>
    <t>SCCRT</t>
  </si>
  <si>
    <t>CIGARETTE</t>
  </si>
  <si>
    <t>LIQUOR</t>
  </si>
  <si>
    <t>RPTT</t>
  </si>
  <si>
    <t>MVPT</t>
  </si>
  <si>
    <t>TOTAL</t>
  </si>
  <si>
    <t>CARSON CITY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</si>
  <si>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</si>
  <si>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</si>
  <si>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</si>
  <si>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</si>
  <si>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</si>
  <si>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</si>
  <si>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</si>
  <si>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</si>
  <si>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</si>
  <si>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</si>
  <si>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</si>
  <si>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</si>
  <si>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PERSHING</t>
  </si>
  <si>
    <t>STOREY</t>
  </si>
  <si>
    <t>WASHOE</t>
  </si>
  <si>
    <t>WHITE PINE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</si>
  <si>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</si>
  <si>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</si>
  <si>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</si>
  <si>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</si>
  <si>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</si>
  <si>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</si>
  <si>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</si>
  <si>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</si>
  <si>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</si>
  <si>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</si>
  <si>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</si>
  <si>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</si>
  <si>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 DATE</t>
  </si>
  <si>
    <t>GENERAL FUND</t>
  </si>
  <si>
    <t>Gross Revenue</t>
  </si>
  <si>
    <t>Total</t>
  </si>
  <si>
    <t>Less Emergency Fund</t>
  </si>
  <si>
    <t>Gross Revenue Comparison</t>
  </si>
  <si>
    <t>ADMIN. FEES</t>
  </si>
  <si>
    <t>REFUNDS</t>
  </si>
  <si>
    <t>STATE SHARE</t>
  </si>
  <si>
    <t>TOTAL RECEIPTS</t>
  </si>
  <si>
    <t>LICENSE FEES</t>
  </si>
  <si>
    <t>ASSESSMENTS</t>
  </si>
  <si>
    <t>OTHER TOBACCO PROD.</t>
  </si>
  <si>
    <t>PACKAGES</t>
  </si>
  <si>
    <t>STATE GENERAL FUND</t>
  </si>
  <si>
    <t>LIQUOR PROGRAM ACCT</t>
  </si>
  <si>
    <t>TOTAL DISTRIBUTIONS</t>
  </si>
  <si>
    <t>BEER - GALLONS</t>
  </si>
  <si>
    <t>UNDER 14% - GALLONS</t>
  </si>
  <si>
    <t>14 - 22% - GALLONS</t>
  </si>
  <si>
    <t>OVER 22% - GALLONS</t>
  </si>
  <si>
    <t>TOTAL GALLONS</t>
  </si>
  <si>
    <t>ENTITY</t>
  </si>
  <si>
    <t>THE COUNTY OF CARSON CITY</t>
  </si>
  <si>
    <t>SPECIAL DISTRICTS</t>
  </si>
  <si>
    <t>CARSON-TRUCKEE WATER CONSERVANCY</t>
  </si>
  <si>
    <t>SIERRA FOREST FIRE PROTECTION</t>
  </si>
  <si>
    <t>TOTAL CARSON CITY</t>
  </si>
  <si>
    <t xml:space="preserve">THE COUNTY OF CHURCHILL </t>
  </si>
  <si>
    <t>LOCAL GOVERNMENTS</t>
  </si>
  <si>
    <t>CHURCHILL COUNTY</t>
  </si>
  <si>
    <t>FALLON</t>
  </si>
  <si>
    <t>CHURCHILL MOSQUITO ABATEMENT GID</t>
  </si>
  <si>
    <t>TOTAL CHURCHILL COUNTY</t>
  </si>
  <si>
    <t>THE COUNTY OF CLARK</t>
  </si>
  <si>
    <t>ENTERPRISE DISTRICT</t>
  </si>
  <si>
    <t>KYLE CANYON WATER DISTRICT</t>
  </si>
  <si>
    <t>CLARK COUNTY</t>
  </si>
  <si>
    <t>BOULDER CITY</t>
  </si>
  <si>
    <t>HENDERSON</t>
  </si>
  <si>
    <t>LAS VEGAS</t>
  </si>
  <si>
    <t>MESQUITE</t>
  </si>
  <si>
    <t>NORTH LAS VEGAS</t>
  </si>
  <si>
    <t>BUNKERVILLE</t>
  </si>
  <si>
    <t>ENTERPRISE</t>
  </si>
  <si>
    <t>GLENDALE</t>
  </si>
  <si>
    <t>LAUGHLIN</t>
  </si>
  <si>
    <t xml:space="preserve">MOAPA VALLEY </t>
  </si>
  <si>
    <t>PARADISE</t>
  </si>
  <si>
    <t>SEARCHLIGHT</t>
  </si>
  <si>
    <t>SPRING VALLEY</t>
  </si>
  <si>
    <t>SUMMERLIN</t>
  </si>
  <si>
    <t>SUNRISE MANOR</t>
  </si>
  <si>
    <t>WHITNEY</t>
  </si>
  <si>
    <t>WINCHESTER</t>
  </si>
  <si>
    <t>BOULDER LIBRARY DISTRICT</t>
  </si>
  <si>
    <t xml:space="preserve">CLARK COUNTY FIRE PROTECTION </t>
  </si>
  <si>
    <t>HENDERSON LIBRARY DISTRICT</t>
  </si>
  <si>
    <t>LAS VEGAS/CLARK CO LIBRARY DISTRICT</t>
  </si>
  <si>
    <t xml:space="preserve">MOAPA FIRE PROTECTION </t>
  </si>
  <si>
    <t>MT CHARLESTON FIRE PROTECTION</t>
  </si>
  <si>
    <t>TOTAL CLARK COUNTY</t>
  </si>
  <si>
    <t>THE COUNTY OF DOUGLAS</t>
  </si>
  <si>
    <t xml:space="preserve">ENTERPRISE DISTRICTS </t>
  </si>
  <si>
    <t>ELK POINT SANITATION GID</t>
  </si>
  <si>
    <t>MINDEN/GARDNERVILLE SANITATION GID</t>
  </si>
  <si>
    <t>DOUGLAS COUNTY</t>
  </si>
  <si>
    <t>GARDNERVILLE</t>
  </si>
  <si>
    <t>GENOA</t>
  </si>
  <si>
    <t>MINDEN</t>
  </si>
  <si>
    <t>CAVE ROCK GID</t>
  </si>
  <si>
    <t>DOUGLAS MOSQUITO PROTECTION GID</t>
  </si>
  <si>
    <t>EAST FORK FIRE PROTECTION</t>
  </si>
  <si>
    <t>GARDNERVILLE RANCHOS GID</t>
  </si>
  <si>
    <t>INDIAN HILLS GID</t>
  </si>
  <si>
    <t>KINGSBURY GID</t>
  </si>
  <si>
    <t>LAKERIDGE GID</t>
  </si>
  <si>
    <t>LOGAN CREEK GID</t>
  </si>
  <si>
    <t>MARLA BAY GID</t>
  </si>
  <si>
    <t>OLIVER PARK GID</t>
  </si>
  <si>
    <t>ROUND HILL GID</t>
  </si>
  <si>
    <t>SKYLAND GID</t>
  </si>
  <si>
    <t>TAHOE DOUGLAS FIRE PROTECTION</t>
  </si>
  <si>
    <t>TOPAZ RANCH GID</t>
  </si>
  <si>
    <t>ZEPHYR COVE GID</t>
  </si>
  <si>
    <t>ZEPHYR HEIGHTS GID</t>
  </si>
  <si>
    <t>ZEPHYR KNOLLS GID</t>
  </si>
  <si>
    <t>TOTAL DOUGLAS COUNTY</t>
  </si>
  <si>
    <t>THE COUNTY OF ELKO</t>
  </si>
  <si>
    <t xml:space="preserve">ENTERPRISE DISTRICT </t>
  </si>
  <si>
    <t>ELKO CONVENTION/VISITORS AUTHORITY</t>
  </si>
  <si>
    <t>ELKO TELEVISION DISTRICT</t>
  </si>
  <si>
    <t>ELKO COUNTY</t>
  </si>
  <si>
    <t>CARLIN</t>
  </si>
  <si>
    <t>ELKO CITY</t>
  </si>
  <si>
    <t>WELLS</t>
  </si>
  <si>
    <t>WEST WENDOVER</t>
  </si>
  <si>
    <t>JACKPOT</t>
  </si>
  <si>
    <t>MONTELLO</t>
  </si>
  <si>
    <t>MOUNTAIN CITY</t>
  </si>
  <si>
    <t>TOTAL ELKO COUNTY</t>
  </si>
  <si>
    <t xml:space="preserve">THE COUNTY OF ESMERALDA  </t>
  </si>
  <si>
    <t>ESMERALDA COUNTY</t>
  </si>
  <si>
    <t>GOLDFIELD</t>
  </si>
  <si>
    <t>SILVER PEAK</t>
  </si>
  <si>
    <t>TOTAL ESMERALDA COUNTY</t>
  </si>
  <si>
    <t>THE COUNTY OF EUREKA</t>
  </si>
  <si>
    <t>EUREKA TELEVISION DISTRICT</t>
  </si>
  <si>
    <t>EUREKA COUNTY</t>
  </si>
  <si>
    <t>CRESENT VALLEY</t>
  </si>
  <si>
    <t>DIAMOND VALLEY RODENT</t>
  </si>
  <si>
    <t>DIAMOND VALLEY WEED</t>
  </si>
  <si>
    <t>TOTAL EUREKA COUNTY</t>
  </si>
  <si>
    <t>THE COUNTY OF HUMBOLDT</t>
  </si>
  <si>
    <t>HUMBOLDT COUNTY</t>
  </si>
  <si>
    <t>WINNEMUCCA</t>
  </si>
  <si>
    <t>GOLCONDA FIRE PROTECTION</t>
  </si>
  <si>
    <t>HUMBOLDT FIRE PROTECTION</t>
  </si>
  <si>
    <t>HUMBOLDT HOSPITAL DISTRICT</t>
  </si>
  <si>
    <t>MCDERMIT FIRE PROTECTION</t>
  </si>
  <si>
    <t>OROVADA COMMUNITY SERVICES GID</t>
  </si>
  <si>
    <t>OROVADA FIRE PROTECTION</t>
  </si>
  <si>
    <t>PARADISE FIRE PROTECTION</t>
  </si>
  <si>
    <t>PUEBLO FIRE PROTECTION</t>
  </si>
  <si>
    <t>WINNEMUCCA RURAL FIRE PROTECTION</t>
  </si>
  <si>
    <t>TOTAL HUMBOLDT COUNTY</t>
  </si>
  <si>
    <t>THE COUNTY OF LANDER</t>
  </si>
  <si>
    <t>LANDER COUNTY</t>
  </si>
  <si>
    <t>AUSTIN</t>
  </si>
  <si>
    <t>BATTLE MOUNTAIN</t>
  </si>
  <si>
    <t>KINGSTON</t>
  </si>
  <si>
    <t>LANDER HOSPITAL DISTRICT</t>
  </si>
  <si>
    <t>TOTAL LANDER COUNTY</t>
  </si>
  <si>
    <t>THE COUNTY OF LINCOLN</t>
  </si>
  <si>
    <t>LINCOLN COUNTY</t>
  </si>
  <si>
    <t>CALIENTE</t>
  </si>
  <si>
    <t>ALAMO</t>
  </si>
  <si>
    <t>PANACA</t>
  </si>
  <si>
    <t>PIOCHE</t>
  </si>
  <si>
    <t>LINCOLN COUNTY HOSPITAL DISTRICT</t>
  </si>
  <si>
    <t>PAHRANAGAT VALLEY FIRE PROTECTION</t>
  </si>
  <si>
    <t>PIOCHE FIRE PROTECTION</t>
  </si>
  <si>
    <t>TOTAL LINCOLN COUNTY</t>
  </si>
  <si>
    <t>THE COUNTY OF LYON</t>
  </si>
  <si>
    <t>STAGECOACH GID</t>
  </si>
  <si>
    <t>WILLOWCREEK GID</t>
  </si>
  <si>
    <t>LYON COUNTY</t>
  </si>
  <si>
    <t>YERINGTON</t>
  </si>
  <si>
    <t>FERNLEY</t>
  </si>
  <si>
    <t>CENTRAL LYON FIRE PROTECTION</t>
  </si>
  <si>
    <t>MASON VALLEY FIRE PROTECTION</t>
  </si>
  <si>
    <t>MASON VALLEY MOSQUITO ABATEMENT</t>
  </si>
  <si>
    <t>NORTH LYON FIRE PROTECTION</t>
  </si>
  <si>
    <t>SILVER SPRINGS STAGECOACH HOSPITAL</t>
  </si>
  <si>
    <t>SMITH VALLEY FIRE PROTECTION</t>
  </si>
  <si>
    <t>SOUTH  LYON HOSPITAL DISTRICT</t>
  </si>
  <si>
    <t>TOTAL LYON COUNTY</t>
  </si>
  <si>
    <t xml:space="preserve">THE COUNTY OF MINERAL </t>
  </si>
  <si>
    <t>MINERAL COUNTY</t>
  </si>
  <si>
    <t>MINERAL COUNTY HOSPITAL DISTRICT</t>
  </si>
  <si>
    <t>TOTAL MINERAL COUNTY</t>
  </si>
  <si>
    <t>THE COUNTY OF NYE</t>
  </si>
  <si>
    <t>NYE COUNTY</t>
  </si>
  <si>
    <t>GABBS</t>
  </si>
  <si>
    <t>AMARGOSA</t>
  </si>
  <si>
    <t>BEATTY</t>
  </si>
  <si>
    <t>MANHATTAN</t>
  </si>
  <si>
    <t>PAHRUMP</t>
  </si>
  <si>
    <t>ROUND MOUNTAIN</t>
  </si>
  <si>
    <t>TONOPAH</t>
  </si>
  <si>
    <t>AMARGOSA LIBRARY DISTRICT</t>
  </si>
  <si>
    <t>BEATTY LIBRARY DISTRICT</t>
  </si>
  <si>
    <t>NYE HOSPITAL</t>
  </si>
  <si>
    <t>PAHRUMP COMMUNITY HOSPITAL</t>
  </si>
  <si>
    <t>PAHRUMP LIBRARY DISTRICT</t>
  </si>
  <si>
    <t>PAHRUMP SWIM POOL GID</t>
  </si>
  <si>
    <t>SMOKY VALLEY LIBRARY DISTRICT</t>
  </si>
  <si>
    <t>TONOPAH LIBRARY DISTRICT</t>
  </si>
  <si>
    <t>TOTAL NYE COUNTY</t>
  </si>
  <si>
    <t xml:space="preserve">THE COUNTY OF PERSHING </t>
  </si>
  <si>
    <t>PERSHING COUNTY</t>
  </si>
  <si>
    <t>LOVELOCK</t>
  </si>
  <si>
    <t>PERSHING COUNTY HOSPITAL DISTRICT</t>
  </si>
  <si>
    <t>TOTAL PERSHING COUNTY</t>
  </si>
  <si>
    <t>THE COUNTY OF STOREY</t>
  </si>
  <si>
    <t>STOREY COUNTY</t>
  </si>
  <si>
    <t>TOTAL STOREY COUNTY</t>
  </si>
  <si>
    <t>THE COUNTY OF WASHOE</t>
  </si>
  <si>
    <t>VERDI TELEVISION GID</t>
  </si>
  <si>
    <t>WASHOE COUNTY</t>
  </si>
  <si>
    <t>RENO</t>
  </si>
  <si>
    <t>SPARKS</t>
  </si>
  <si>
    <t>INCLINE VILLAGE GID</t>
  </si>
  <si>
    <t xml:space="preserve">NORTH LAKE TAHOE FIRE PROTECTION </t>
  </si>
  <si>
    <t>PALOMINO VALLEY GID</t>
  </si>
  <si>
    <t>TRUCKEE MEADOWS FIRE PROTECTION</t>
  </si>
  <si>
    <t>TOTAL WASHOE COUNTY</t>
  </si>
  <si>
    <t xml:space="preserve">THE COUNTY OF WHITE PINE </t>
  </si>
  <si>
    <t>WHITE PINE COUNTY</t>
  </si>
  <si>
    <t>ELY</t>
  </si>
  <si>
    <t>LUND</t>
  </si>
  <si>
    <t>MCGILL</t>
  </si>
  <si>
    <t>RUTH</t>
  </si>
  <si>
    <t>WHITE PINE HOSPITAL DISTRICT</t>
  </si>
  <si>
    <t>TOTAL WHITE PINE COUNTY</t>
  </si>
  <si>
    <t>INSTATE TOTAL</t>
  </si>
  <si>
    <t>OUT OF STATE</t>
  </si>
  <si>
    <t>DOUGLAS COUNTY SEWER IMPROVEMENT GID</t>
  </si>
  <si>
    <t>TAHOE DOUGLAS SEWER IMPROVEMENT GID</t>
  </si>
  <si>
    <t>LANDER CO SEWER IMPROVEMENT DISTRICT #2</t>
  </si>
  <si>
    <t>SUN VALLEY WATER AND SANITATION GID</t>
  </si>
  <si>
    <t>LEMMON VALLEY UNDERGROUND WATER BASIN</t>
  </si>
  <si>
    <t xml:space="preserve"> </t>
  </si>
  <si>
    <t>LICENSE/CERT FEES</t>
  </si>
  <si>
    <t>BASIC CITY-COUNTY RELIEF TAX - FISCAL YEAR 2006-07</t>
  </si>
  <si>
    <t>SUPPLEMENTAL CITY-COUNTY RELIEF TAX DISTRIBUTION THE THE COUNTY LEVEL FOR FISCAL YEAR 2006-07</t>
  </si>
  <si>
    <t>CIGARETTE TAX - FISCAL YEAR 2006-07</t>
  </si>
  <si>
    <t>LIQUOR TAX - FISCAL YEAR 2006-07</t>
  </si>
  <si>
    <t>REAL PROPERTY TRANSFER TAX - FISCAL YEAR 2006-07</t>
  </si>
  <si>
    <t>MONTHLY WHITE PINE COUNTY CTX DISTRIBUTIONS  FISCAL YEAR 2006-07 - INTERLOCAL AGREEMENT</t>
  </si>
  <si>
    <t>SUPPLEMENTAL CITY-COUNTY RELIEF TAX INSTATE COLLECTIONS FOR FISCAL YEAR 2006-2007</t>
  </si>
  <si>
    <t>SUPPLEMENTAL CITY-COUNTY RELIEF TAX OUT OF STATE COLLECTIONS FOR FISCAL YEAR 2006-07</t>
  </si>
  <si>
    <t>FISCAL YEAR 2006-07</t>
  </si>
  <si>
    <t>GOVERNMENT SERVICES TAX - FISCAL YEAR 2006-07</t>
  </si>
  <si>
    <t>OUT OF STATE 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</si>
</sst>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_);_(@_)"/>
    <numFmt numFmtId="171" formatCode="_(* #,##0.00_);_(* \(#,##0.00\);_(* &quot;-&quot;_);_(@_)"/>
  </numFmts>
  <fonts count="3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16"/>
      <color indexed="4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6"/>
      <color indexed="46"/>
      <name val="Arial"/>
      <family val="2"/>
    </font>
    <font>
      <sz val="16"/>
      <color indexed="14"/>
      <name val="Arial"/>
      <family val="2"/>
    </font>
    <font>
      <sz val="16"/>
      <color indexed="10"/>
      <name val="Arial"/>
      <family val="2"/>
    </font>
    <font>
      <sz val="16"/>
      <color indexed="57"/>
      <name val="Arial"/>
      <family val="2"/>
    </font>
    <font>
      <sz val="16"/>
      <color indexed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4"/>
      <color indexed="57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2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center"/>
    </xf>
    <xf numFmtId="43" fontId="0" fillId="0" borderId="0" xfId="0" applyNumberFormat="1" applyFont="1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NumberFormat="1" applyFont="1" applyAlignment="1">
      <alignment/>
    </xf>
    <xf numFmtId="43" fontId="2" fillId="0" borderId="0" xfId="0" applyNumberFormat="1" applyFont="1" applyAlignment="1">
      <alignment/>
    </xf>
    <xf numFmtId="43" fontId="0" fillId="0" borderId="1" xfId="15" applyNumberFormat="1" applyFont="1" applyFill="1" applyBorder="1" applyAlignment="1">
      <alignment/>
    </xf>
    <xf numFmtId="43" fontId="0" fillId="0" borderId="1" xfId="15" applyNumberFormat="1" applyFont="1" applyBorder="1" applyAlignment="1">
      <alignment/>
    </xf>
    <xf numFmtId="43" fontId="2" fillId="0" borderId="1" xfId="0" applyNumberFormat="1" applyFont="1" applyBorder="1" applyAlignment="1">
      <alignment/>
    </xf>
    <xf numFmtId="43" fontId="4" fillId="0" borderId="0" xfId="15" applyNumberFormat="1" applyFont="1" applyAlignment="1">
      <alignment/>
    </xf>
    <xf numFmtId="43" fontId="0" fillId="0" borderId="2" xfId="15" applyNumberFormat="1" applyFont="1" applyBorder="1" applyAlignment="1">
      <alignment/>
    </xf>
    <xf numFmtId="43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3" fontId="0" fillId="0" borderId="0" xfId="17" applyNumberFormat="1" applyAlignment="1">
      <alignment/>
    </xf>
    <xf numFmtId="43" fontId="0" fillId="0" borderId="1" xfId="0" applyNumberFormat="1" applyBorder="1" applyAlignment="1">
      <alignment/>
    </xf>
    <xf numFmtId="43" fontId="0" fillId="0" borderId="3" xfId="17" applyNumberFormat="1" applyBorder="1" applyAlignment="1">
      <alignment/>
    </xf>
    <xf numFmtId="0" fontId="7" fillId="0" borderId="0" xfId="0" applyFont="1" applyAlignment="1">
      <alignment/>
    </xf>
    <xf numFmtId="43" fontId="4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44" fontId="0" fillId="0" borderId="2" xfId="17" applyBorder="1" applyAlignment="1">
      <alignment/>
    </xf>
    <xf numFmtId="0" fontId="8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43" fontId="4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44" fontId="0" fillId="0" borderId="10" xfId="17" applyBorder="1" applyAlignment="1">
      <alignment/>
    </xf>
    <xf numFmtId="0" fontId="9" fillId="0" borderId="0" xfId="0" applyFont="1" applyAlignment="1">
      <alignment/>
    </xf>
    <xf numFmtId="43" fontId="0" fillId="0" borderId="11" xfId="0" applyNumberFormat="1" applyBorder="1" applyAlignment="1">
      <alignment/>
    </xf>
    <xf numFmtId="43" fontId="0" fillId="0" borderId="11" xfId="17" applyNumberFormat="1" applyBorder="1" applyAlignment="1">
      <alignment/>
    </xf>
    <xf numFmtId="41" fontId="0" fillId="0" borderId="0" xfId="0" applyNumberFormat="1" applyAlignment="1">
      <alignment/>
    </xf>
    <xf numFmtId="0" fontId="10" fillId="0" borderId="0" xfId="0" applyFont="1" applyAlignment="1">
      <alignment/>
    </xf>
    <xf numFmtId="41" fontId="0" fillId="0" borderId="1" xfId="0" applyNumberFormat="1" applyBorder="1" applyAlignment="1">
      <alignment/>
    </xf>
    <xf numFmtId="43" fontId="0" fillId="0" borderId="1" xfId="17" applyNumberForma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43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43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5" fillId="0" borderId="0" xfId="0" applyNumberFormat="1" applyFont="1" applyAlignment="1">
      <alignment horizontal="center"/>
    </xf>
    <xf numFmtId="4" fontId="13" fillId="0" borderId="0" xfId="0" applyNumberFormat="1" applyFont="1" applyAlignment="1">
      <alignment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 horizontal="center"/>
    </xf>
    <xf numFmtId="4" fontId="22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3" fontId="0" fillId="0" borderId="0" xfId="17" applyNumberFormat="1" applyFont="1" applyAlignment="1">
      <alignment/>
    </xf>
    <xf numFmtId="43" fontId="14" fillId="0" borderId="0" xfId="0" applyNumberFormat="1" applyFont="1" applyAlignment="1">
      <alignment/>
    </xf>
    <xf numFmtId="0" fontId="14" fillId="2" borderId="12" xfId="0" applyFont="1" applyFill="1" applyBorder="1" applyAlignment="1">
      <alignment/>
    </xf>
    <xf numFmtId="43" fontId="14" fillId="2" borderId="13" xfId="0" applyNumberFormat="1" applyFont="1" applyFill="1" applyBorder="1" applyAlignment="1">
      <alignment/>
    </xf>
    <xf numFmtId="43" fontId="0" fillId="0" borderId="14" xfId="0" applyNumberFormat="1" applyBorder="1" applyAlignment="1">
      <alignment/>
    </xf>
    <xf numFmtId="43" fontId="0" fillId="0" borderId="0" xfId="15" applyNumberFormat="1" applyFont="1" applyBorder="1" applyAlignment="1">
      <alignment/>
    </xf>
    <xf numFmtId="43" fontId="0" fillId="0" borderId="0" xfId="15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43" fontId="0" fillId="0" borderId="0" xfId="15" applyAlignment="1">
      <alignment/>
    </xf>
    <xf numFmtId="43" fontId="0" fillId="0" borderId="0" xfId="15" applyFill="1" applyAlignment="1">
      <alignment/>
    </xf>
    <xf numFmtId="43" fontId="0" fillId="0" borderId="0" xfId="0" applyNumberFormat="1" applyFill="1" applyAlignment="1">
      <alignment/>
    </xf>
    <xf numFmtId="4" fontId="0" fillId="0" borderId="1" xfId="0" applyNumberFormat="1" applyBorder="1" applyAlignment="1">
      <alignment/>
    </xf>
    <xf numFmtId="43" fontId="0" fillId="0" borderId="14" xfId="17" applyNumberFormat="1" applyBorder="1" applyAlignment="1">
      <alignment/>
    </xf>
    <xf numFmtId="43" fontId="14" fillId="0" borderId="0" xfId="0" applyNumberFormat="1" applyFont="1" applyAlignment="1">
      <alignment/>
    </xf>
    <xf numFmtId="43" fontId="6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169" fontId="0" fillId="0" borderId="0" xfId="17" applyNumberFormat="1" applyAlignment="1">
      <alignment/>
    </xf>
    <xf numFmtId="171" fontId="0" fillId="0" borderId="0" xfId="0" applyNumberFormat="1" applyAlignment="1">
      <alignment/>
    </xf>
    <xf numFmtId="43" fontId="1" fillId="0" borderId="0" xfId="0" applyNumberFormat="1" applyFont="1" applyAlignment="1">
      <alignment horizontal="center"/>
    </xf>
    <xf numFmtId="43" fontId="2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workbookViewId="0" topLeftCell="A1">
      <selection activeCell="A1" sqref="A1"/>
    </sheetView>
  </sheetViews>
  <sheetFormatPr defaultColWidth="9.140625" defaultRowHeight="12.75"/>
  <cols>
    <col min="1" max="7" width="14.7109375" style="1" customWidth="1"/>
    <col min="8" max="8" width="16.57421875" style="1" bestFit="1" customWidth="1"/>
    <col min="9" max="16384" width="9.140625" style="1" customWidth="1"/>
  </cols>
  <sheetData>
    <row r="2" spans="3:7" ht="18">
      <c r="C2" s="87" t="s">
        <v>0</v>
      </c>
      <c r="D2" s="87"/>
      <c r="E2" s="87"/>
      <c r="F2" s="87"/>
      <c r="G2" s="87"/>
    </row>
    <row r="3" spans="3:7" ht="12.75">
      <c r="C3" s="88" t="s">
        <v>1</v>
      </c>
      <c r="D3" s="88"/>
      <c r="E3" s="88"/>
      <c r="F3" s="88"/>
      <c r="G3" s="88"/>
    </row>
    <row r="4" ht="12.75">
      <c r="E4" s="2" t="s">
        <v>261</v>
      </c>
    </row>
    <row r="7" spans="1:8" ht="12.7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</row>
    <row r="8" spans="1:7" ht="12.75">
      <c r="A8" s="4"/>
      <c r="B8" s="4"/>
      <c r="C8" s="4"/>
      <c r="D8" s="4"/>
      <c r="E8" s="4"/>
      <c r="F8" s="4"/>
      <c r="G8" s="4"/>
    </row>
    <row r="9" spans="1:8" ht="12.75">
      <c r="A9" s="4" t="s">
        <v>10</v>
      </c>
      <c r="B9" s="5">
        <f>BCCRT!N6</f>
        <v>5090083.320000001</v>
      </c>
      <c r="C9" s="5">
        <f>SCCRT!N6</f>
        <v>17438930.06</v>
      </c>
      <c r="D9" s="6">
        <f>'CIG TAX'!N6</f>
        <v>354884.01</v>
      </c>
      <c r="E9" s="6">
        <f>'LIQ TAX'!N6</f>
        <v>71479.12</v>
      </c>
      <c r="F9" s="5">
        <f>RPTT!N6</f>
        <v>519745.05</v>
      </c>
      <c r="G9" s="5">
        <f>'Gov''t Services'!N6</f>
        <v>2851809.6199999996</v>
      </c>
      <c r="H9" s="7">
        <f>SUM(B9:G9)</f>
        <v>26326931.180000003</v>
      </c>
    </row>
    <row r="10" spans="1:8" ht="12.75">
      <c r="A10" s="4" t="s">
        <v>11</v>
      </c>
      <c r="B10" s="5">
        <f>BCCRT!N7</f>
        <v>1637618.7</v>
      </c>
      <c r="C10" s="5">
        <f>SCCRT!N7</f>
        <v>5297892.039999999</v>
      </c>
      <c r="D10" s="6">
        <f>'CIG TAX'!N7</f>
        <v>165752.78</v>
      </c>
      <c r="E10" s="6">
        <f>'LIQ TAX'!N7</f>
        <v>33397.439999999995</v>
      </c>
      <c r="F10" s="5">
        <f>RPTT!N7</f>
        <v>152845</v>
      </c>
      <c r="G10" s="5">
        <f>'Gov''t Services'!N7</f>
        <v>1404094.7100000002</v>
      </c>
      <c r="H10" s="7">
        <f aca="true" t="shared" si="0" ref="H10:H25">SUM(B10:G10)</f>
        <v>8691600.67</v>
      </c>
    </row>
    <row r="11" spans="1:8" ht="12.75">
      <c r="A11" s="4" t="s">
        <v>12</v>
      </c>
      <c r="B11" s="5">
        <f>BCCRT!N8</f>
        <v>179800009.87</v>
      </c>
      <c r="C11" s="5">
        <f>SCCRT!N8</f>
        <v>624098511.4569591</v>
      </c>
      <c r="D11" s="6">
        <f>'CIG TAX'!N8</f>
        <v>11226808.06</v>
      </c>
      <c r="E11" s="6">
        <f>'LIQ TAX'!N8</f>
        <v>2262692.87</v>
      </c>
      <c r="F11" s="5">
        <f>RPTT!N8</f>
        <v>41467469.7</v>
      </c>
      <c r="G11" s="5">
        <f>'Gov''t Services'!N8</f>
        <v>106538932.94</v>
      </c>
      <c r="H11" s="7">
        <f t="shared" si="0"/>
        <v>965394424.8969591</v>
      </c>
    </row>
    <row r="12" spans="1:8" ht="12.75">
      <c r="A12" s="4" t="s">
        <v>13</v>
      </c>
      <c r="B12" s="5">
        <f>BCCRT!N9</f>
        <v>3863754.25</v>
      </c>
      <c r="C12" s="5">
        <f>SCCRT!N9</f>
        <v>15573312.68909671</v>
      </c>
      <c r="D12" s="6">
        <f>'CIG TAX'!N9</f>
        <v>312604.69999999995</v>
      </c>
      <c r="E12" s="6">
        <f>'LIQ TAX'!N9</f>
        <v>62990.880000000005</v>
      </c>
      <c r="F12" s="5">
        <f>RPTT!N9</f>
        <v>872122.4800000001</v>
      </c>
      <c r="G12" s="5">
        <f>'Gov''t Services'!N9</f>
        <v>2904841.84</v>
      </c>
      <c r="H12" s="7">
        <f t="shared" si="0"/>
        <v>23589626.83909671</v>
      </c>
    </row>
    <row r="13" spans="1:8" ht="12.75">
      <c r="A13" s="4" t="s">
        <v>14</v>
      </c>
      <c r="B13" s="5">
        <f>BCCRT!N10</f>
        <v>5457272.1</v>
      </c>
      <c r="C13" s="5">
        <f>SCCRT!N10</f>
        <v>19218558.61</v>
      </c>
      <c r="D13" s="6">
        <f>'CIG TAX'!N10</f>
        <v>296001.63</v>
      </c>
      <c r="E13" s="6">
        <f>'LIQ TAX'!N10</f>
        <v>59625.47</v>
      </c>
      <c r="F13" s="5">
        <f>RPTT!N10</f>
        <v>382601.99999999994</v>
      </c>
      <c r="G13" s="5">
        <f>'Gov''t Services'!N10</f>
        <v>3488874.4899999998</v>
      </c>
      <c r="H13" s="7">
        <f t="shared" si="0"/>
        <v>28902934.299999997</v>
      </c>
    </row>
    <row r="14" spans="1:8" ht="12.75">
      <c r="A14" s="4" t="s">
        <v>15</v>
      </c>
      <c r="B14" s="5">
        <f>BCCRT!N11</f>
        <v>84967.12999999999</v>
      </c>
      <c r="C14" s="5">
        <f>SCCRT!N11</f>
        <v>1133721.3024813482</v>
      </c>
      <c r="D14" s="6">
        <f>'CIG TAX'!N11</f>
        <v>7901.159999999999</v>
      </c>
      <c r="E14" s="6">
        <f>'LIQ TAX'!N11</f>
        <v>1590.75</v>
      </c>
      <c r="F14" s="5">
        <f>RPTT!N11</f>
        <v>10609.650000000001</v>
      </c>
      <c r="G14" s="5">
        <f>'Gov''t Services'!N11</f>
        <v>135888.2</v>
      </c>
      <c r="H14" s="7">
        <f t="shared" si="0"/>
        <v>1374678.1924813478</v>
      </c>
    </row>
    <row r="15" spans="1:8" ht="12.75">
      <c r="A15" s="4" t="s">
        <v>16</v>
      </c>
      <c r="B15" s="5">
        <f>BCCRT!N12</f>
        <v>1883715.9100000001</v>
      </c>
      <c r="C15" s="5">
        <f>SCCRT!N12</f>
        <v>7199587.229999999</v>
      </c>
      <c r="D15" s="6">
        <f>'CIG TAX'!N12</f>
        <v>9186.140000000001</v>
      </c>
      <c r="E15" s="6">
        <f>'LIQ TAX'!N12</f>
        <v>1849.25</v>
      </c>
      <c r="F15" s="5">
        <f>RPTT!N12</f>
        <v>13312.75</v>
      </c>
      <c r="G15" s="5">
        <f>'Gov''t Services'!N12</f>
        <v>214356.63999999998</v>
      </c>
      <c r="H15" s="7">
        <f t="shared" si="0"/>
        <v>9322007.92</v>
      </c>
    </row>
    <row r="16" spans="1:8" ht="12.75">
      <c r="A16" s="4" t="s">
        <v>17</v>
      </c>
      <c r="B16" s="5">
        <f>BCCRT!N13</f>
        <v>2269682.86</v>
      </c>
      <c r="C16" s="5">
        <f>SCCRT!N13</f>
        <v>8087499.9399999995</v>
      </c>
      <c r="D16" s="6">
        <f>'CIG TAX'!N13</f>
        <v>107762.70000000001</v>
      </c>
      <c r="E16" s="6">
        <f>'LIQ TAX'!N13</f>
        <v>21711.76</v>
      </c>
      <c r="F16" s="5">
        <f>RPTT!N13</f>
        <v>119291.15</v>
      </c>
      <c r="G16" s="5">
        <f>'Gov''t Services'!N13</f>
        <v>1387544.3299999998</v>
      </c>
      <c r="H16" s="7">
        <f t="shared" si="0"/>
        <v>11993492.739999998</v>
      </c>
    </row>
    <row r="17" spans="1:8" ht="12.75">
      <c r="A17" s="4" t="s">
        <v>18</v>
      </c>
      <c r="B17" s="5">
        <f>BCCRT!N14</f>
        <v>1254080.5499999998</v>
      </c>
      <c r="C17" s="5">
        <f>SCCRT!N14</f>
        <v>2739851.213438917</v>
      </c>
      <c r="D17" s="6">
        <f>'CIG TAX'!N14</f>
        <v>34329.880000000005</v>
      </c>
      <c r="E17" s="6">
        <f>'LIQ TAX'!N14</f>
        <v>6916.710000000001</v>
      </c>
      <c r="F17" s="5">
        <f>RPTT!N14</f>
        <v>36637.28</v>
      </c>
      <c r="G17" s="5">
        <f>'Gov''t Services'!N14</f>
        <v>581629.1799999999</v>
      </c>
      <c r="H17" s="7">
        <f t="shared" si="0"/>
        <v>4653444.813438917</v>
      </c>
    </row>
    <row r="18" spans="1:8" ht="12.75">
      <c r="A18" s="4" t="s">
        <v>19</v>
      </c>
      <c r="B18" s="5">
        <f>BCCRT!N15</f>
        <v>163391.90999999997</v>
      </c>
      <c r="C18" s="5">
        <f>SCCRT!N15</f>
        <v>1321811.2352774572</v>
      </c>
      <c r="D18" s="6">
        <f>'CIG TAX'!N15</f>
        <v>24213.89</v>
      </c>
      <c r="E18" s="6">
        <f>'LIQ TAX'!N15</f>
        <v>4878.51</v>
      </c>
      <c r="F18" s="5">
        <f>RPTT!N15</f>
        <v>42076.65</v>
      </c>
      <c r="G18" s="5">
        <f>'Gov''t Services'!N15</f>
        <v>441401.12999999995</v>
      </c>
      <c r="H18" s="7">
        <f t="shared" si="0"/>
        <v>1997773.3252774568</v>
      </c>
    </row>
    <row r="19" spans="1:8" ht="12.75">
      <c r="A19" s="4" t="s">
        <v>20</v>
      </c>
      <c r="B19" s="5">
        <f>BCCRT!N16</f>
        <v>2114557.6</v>
      </c>
      <c r="C19" s="5">
        <f>SCCRT!N16</f>
        <v>11177596.399519308</v>
      </c>
      <c r="D19" s="6">
        <f>'CIG TAX'!N16</f>
        <v>308558.23000000004</v>
      </c>
      <c r="E19" s="6">
        <f>'LIQ TAX'!N16</f>
        <v>62260.86</v>
      </c>
      <c r="F19" s="5">
        <f>RPTT!N16</f>
        <v>643226.1000000001</v>
      </c>
      <c r="G19" s="5">
        <f>'Gov''t Services'!N16</f>
        <v>3009704.38</v>
      </c>
      <c r="H19" s="7">
        <f t="shared" si="0"/>
        <v>17315903.569519307</v>
      </c>
    </row>
    <row r="20" spans="1:8" ht="12.75">
      <c r="A20" s="4" t="s">
        <v>21</v>
      </c>
      <c r="B20" s="5">
        <f>BCCRT!N17</f>
        <v>203196.61</v>
      </c>
      <c r="C20" s="5">
        <f>SCCRT!N17</f>
        <v>1842643.1109371001</v>
      </c>
      <c r="D20" s="6">
        <f>'CIG TAX'!N17</f>
        <v>28474.620000000006</v>
      </c>
      <c r="E20" s="6">
        <f>'LIQ TAX'!N17</f>
        <v>5728.510000000001</v>
      </c>
      <c r="F20" s="5">
        <f>RPTT!N17</f>
        <v>16353.149999999998</v>
      </c>
      <c r="G20" s="5">
        <f>'Gov''t Services'!N17</f>
        <v>354562.20999999996</v>
      </c>
      <c r="H20" s="7">
        <f t="shared" si="0"/>
        <v>2450958.2109371005</v>
      </c>
    </row>
    <row r="21" spans="1:8" ht="12.75">
      <c r="A21" s="4" t="s">
        <v>22</v>
      </c>
      <c r="B21" s="5">
        <f>BCCRT!N18</f>
        <v>2797996.9299999997</v>
      </c>
      <c r="C21" s="5">
        <f>SCCRT!N18</f>
        <v>9204998.799999999</v>
      </c>
      <c r="D21" s="6">
        <f>'CIG TAX'!N18</f>
        <v>259903.49</v>
      </c>
      <c r="E21" s="6">
        <f>'LIQ TAX'!N18</f>
        <v>52422.46000000001</v>
      </c>
      <c r="F21" s="5">
        <f>RPTT!N18</f>
        <v>504309.19</v>
      </c>
      <c r="G21" s="5">
        <f>'Gov''t Services'!N18</f>
        <v>3080519.0500000003</v>
      </c>
      <c r="H21" s="7">
        <f t="shared" si="0"/>
        <v>15900149.92</v>
      </c>
    </row>
    <row r="22" spans="1:8" ht="12.75">
      <c r="A22" s="4" t="s">
        <v>23</v>
      </c>
      <c r="B22" s="5">
        <f>BCCRT!N19</f>
        <v>326487.84</v>
      </c>
      <c r="C22" s="5">
        <f>SCCRT!N19</f>
        <v>2065187.4157778083</v>
      </c>
      <c r="D22" s="6">
        <f>'CIG TAX'!N19</f>
        <v>42018.689999999995</v>
      </c>
      <c r="E22" s="6">
        <f>'LIQ TAX'!N19</f>
        <v>8466.800000000001</v>
      </c>
      <c r="F22" s="5">
        <f>RPTT!N19</f>
        <v>29054.88</v>
      </c>
      <c r="G22" s="5">
        <f>'Gov''t Services'!N19</f>
        <v>440524.13000000006</v>
      </c>
      <c r="H22" s="7">
        <f t="shared" si="0"/>
        <v>2911739.755777808</v>
      </c>
    </row>
    <row r="23" spans="1:8" ht="12.75">
      <c r="A23" s="4" t="s">
        <v>24</v>
      </c>
      <c r="B23" s="5">
        <f>BCCRT!N20</f>
        <v>397491.51</v>
      </c>
      <c r="C23" s="5">
        <f>SCCRT!N20</f>
        <v>1731006.1920698646</v>
      </c>
      <c r="D23" s="6">
        <f>'CIG TAX'!N20</f>
        <v>24992.390000000003</v>
      </c>
      <c r="E23" s="6">
        <f>'LIQ TAX'!N20</f>
        <v>5035.209999999999</v>
      </c>
      <c r="F23" s="5">
        <f>RPTT!N20</f>
        <v>106037.25</v>
      </c>
      <c r="G23" s="5">
        <f>'Gov''t Services'!N20</f>
        <v>332703.5</v>
      </c>
      <c r="H23" s="7">
        <f t="shared" si="0"/>
        <v>2597266.0520698647</v>
      </c>
    </row>
    <row r="24" spans="1:8" ht="12.75">
      <c r="A24" s="4" t="s">
        <v>25</v>
      </c>
      <c r="B24" s="5">
        <f>BCCRT!N21</f>
        <v>35787901.69</v>
      </c>
      <c r="C24" s="5">
        <f>SCCRT!N21</f>
        <v>122757620.04</v>
      </c>
      <c r="D24" s="6">
        <f>'CIG TAX'!N21</f>
        <v>2474787.63</v>
      </c>
      <c r="E24" s="6">
        <f>'LIQ TAX'!N21</f>
        <v>498655.74999999994</v>
      </c>
      <c r="F24" s="5">
        <f>RPTT!N21</f>
        <v>6474189.699999999</v>
      </c>
      <c r="G24" s="5">
        <f>'Gov''t Services'!N21</f>
        <v>25116588.509999998</v>
      </c>
      <c r="H24" s="7">
        <f t="shared" si="0"/>
        <v>193109743.32</v>
      </c>
    </row>
    <row r="25" spans="1:8" ht="12.75">
      <c r="A25" s="4" t="s">
        <v>26</v>
      </c>
      <c r="B25" s="8">
        <f>BCCRT!N22</f>
        <v>909475.5699999997</v>
      </c>
      <c r="C25" s="8">
        <f>SCCRT!N22</f>
        <v>3009624.734442523</v>
      </c>
      <c r="D25" s="9">
        <f>'CIG TAX'!N22</f>
        <v>57820.38000000001</v>
      </c>
      <c r="E25" s="9">
        <f>'LIQ TAX'!N22</f>
        <v>11650.01</v>
      </c>
      <c r="F25" s="8">
        <f>RPTT!N22</f>
        <v>53856.00000000001</v>
      </c>
      <c r="G25" s="8">
        <f>'Gov''t Services'!N22</f>
        <v>781284.7699999999</v>
      </c>
      <c r="H25" s="10">
        <f t="shared" si="0"/>
        <v>4823711.464442522</v>
      </c>
    </row>
    <row r="26" spans="1:8" ht="15">
      <c r="A26" s="4"/>
      <c r="B26" s="6"/>
      <c r="C26" s="6"/>
      <c r="D26" s="6"/>
      <c r="E26" s="11"/>
      <c r="F26" s="6"/>
      <c r="G26" s="6"/>
      <c r="H26" s="7"/>
    </row>
    <row r="27" spans="1:8" ht="13.5" thickBot="1">
      <c r="A27" s="4" t="s">
        <v>9</v>
      </c>
      <c r="B27" s="12">
        <f>SUM(B9:B26)</f>
        <v>244041684.35000002</v>
      </c>
      <c r="C27" s="12">
        <f aca="true" t="shared" si="1" ref="C27:H27">SUM(C9:C26)</f>
        <v>853898352.47</v>
      </c>
      <c r="D27" s="12">
        <f t="shared" si="1"/>
        <v>15736000.380000005</v>
      </c>
      <c r="E27" s="12">
        <f t="shared" si="1"/>
        <v>3171352.359999999</v>
      </c>
      <c r="F27" s="12">
        <f t="shared" si="1"/>
        <v>51443737.97999999</v>
      </c>
      <c r="G27" s="12">
        <f t="shared" si="1"/>
        <v>153065259.63</v>
      </c>
      <c r="H27" s="12">
        <f t="shared" si="1"/>
        <v>1321356387.17</v>
      </c>
    </row>
    <row r="28" ht="13.5" thickTop="1">
      <c r="H28" s="13"/>
    </row>
  </sheetData>
  <mergeCells count="2">
    <mergeCell ref="C2:G2"/>
    <mergeCell ref="C3:G3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 topLeftCell="A1">
      <selection activeCell="A1" sqref="A1:N1"/>
    </sheetView>
  </sheetViews>
  <sheetFormatPr defaultColWidth="9.140625" defaultRowHeight="12.75"/>
  <cols>
    <col min="1" max="1" width="14.421875" style="0" bestFit="1" customWidth="1"/>
    <col min="2" max="10" width="14.00390625" style="0" bestFit="1" customWidth="1"/>
    <col min="11" max="13" width="14.7109375" style="0" customWidth="1"/>
    <col min="14" max="14" width="15.57421875" style="0" bestFit="1" customWidth="1"/>
  </cols>
  <sheetData>
    <row r="1" spans="1:14" ht="18">
      <c r="A1" s="89" t="s">
        <v>259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3" spans="1:14" ht="12.75">
      <c r="A3" s="83" t="s">
        <v>2</v>
      </c>
      <c r="B3" s="15" t="s">
        <v>27</v>
      </c>
      <c r="C3" s="15" t="s">
        <v>28</v>
      </c>
      <c r="D3" s="15" t="s">
        <v>29</v>
      </c>
      <c r="E3" s="15" t="s">
        <v>30</v>
      </c>
      <c r="F3" s="15" t="s">
        <v>31</v>
      </c>
      <c r="G3" s="15" t="s">
        <v>32</v>
      </c>
      <c r="H3" s="15" t="s">
        <v>33</v>
      </c>
      <c r="I3" s="15" t="s">
        <v>34</v>
      </c>
      <c r="J3" s="15" t="s">
        <v>35</v>
      </c>
      <c r="K3" s="15" t="s">
        <v>36</v>
      </c>
      <c r="L3" s="15" t="s">
        <v>37</v>
      </c>
      <c r="M3" s="15" t="s">
        <v>38</v>
      </c>
      <c r="N3" s="15" t="s">
        <v>244</v>
      </c>
    </row>
    <row r="4" ht="12.75">
      <c r="A4" s="4"/>
    </row>
    <row r="5" spans="1:14" ht="12.75">
      <c r="A5" s="84" t="s">
        <v>10</v>
      </c>
      <c r="B5" s="1">
        <v>1339050.92</v>
      </c>
      <c r="C5" s="1">
        <v>1391620.95</v>
      </c>
      <c r="D5" s="1">
        <v>1372322.38</v>
      </c>
      <c r="E5" s="1">
        <v>1342136.01</v>
      </c>
      <c r="F5" s="1">
        <v>1165505.7</v>
      </c>
      <c r="G5" s="1">
        <v>1472802.05</v>
      </c>
      <c r="H5" s="1">
        <v>1212653.05</v>
      </c>
      <c r="I5" s="1">
        <v>1195419.94</v>
      </c>
      <c r="J5" s="1">
        <v>1458614.52</v>
      </c>
      <c r="K5" s="1">
        <v>1211826.68</v>
      </c>
      <c r="L5" s="1">
        <v>1282856.06</v>
      </c>
      <c r="M5" s="1">
        <v>1521705.86</v>
      </c>
      <c r="N5" s="1">
        <f>SUM(B5:M5)</f>
        <v>15966514.12</v>
      </c>
    </row>
    <row r="6" spans="1:14" ht="12.75">
      <c r="A6" s="84" t="s">
        <v>11</v>
      </c>
      <c r="B6" s="1">
        <v>438313.48</v>
      </c>
      <c r="C6" s="1">
        <v>407353.6</v>
      </c>
      <c r="D6" s="1">
        <v>431855.11</v>
      </c>
      <c r="E6" s="1">
        <v>356076.87</v>
      </c>
      <c r="F6" s="1">
        <v>365443.74</v>
      </c>
      <c r="G6" s="1">
        <v>466234.28</v>
      </c>
      <c r="H6" s="1">
        <v>334927.25</v>
      </c>
      <c r="I6" s="1">
        <v>384766.11</v>
      </c>
      <c r="J6" s="1">
        <v>422656.54</v>
      </c>
      <c r="K6" s="1">
        <v>375275.62</v>
      </c>
      <c r="L6" s="1">
        <v>421749.25</v>
      </c>
      <c r="M6" s="1">
        <v>446368.57</v>
      </c>
      <c r="N6" s="1">
        <f>SUM(B6:M6)</f>
        <v>4851020.42</v>
      </c>
    </row>
    <row r="7" spans="1:14" ht="12.75">
      <c r="A7" s="84" t="s">
        <v>12</v>
      </c>
      <c r="B7" s="1">
        <v>46030250.04</v>
      </c>
      <c r="C7" s="1">
        <v>47601414.11</v>
      </c>
      <c r="D7" s="1">
        <v>47899863.73</v>
      </c>
      <c r="E7" s="1">
        <v>45743587.42</v>
      </c>
      <c r="F7" s="1">
        <v>45286460.93</v>
      </c>
      <c r="G7" s="1">
        <v>54096049.61</v>
      </c>
      <c r="H7" s="1">
        <v>44164027.75</v>
      </c>
      <c r="I7" s="1">
        <v>45381885.88</v>
      </c>
      <c r="J7" s="1">
        <v>51131041.32</v>
      </c>
      <c r="K7" s="1">
        <v>45900328.92</v>
      </c>
      <c r="L7" s="1">
        <v>48303680.21</v>
      </c>
      <c r="M7" s="1">
        <v>49974489.44</v>
      </c>
      <c r="N7" s="1">
        <f aca="true" t="shared" si="0" ref="N7:N21">SUM(B7:M7)</f>
        <v>571513079.36</v>
      </c>
    </row>
    <row r="8" spans="1:14" ht="12.75">
      <c r="A8" s="84" t="s">
        <v>13</v>
      </c>
      <c r="B8" s="1">
        <v>1102514.84</v>
      </c>
      <c r="C8" s="1">
        <v>1065141.19</v>
      </c>
      <c r="D8" s="1">
        <v>1146865.37</v>
      </c>
      <c r="E8" s="1">
        <v>1045847.4</v>
      </c>
      <c r="F8" s="1">
        <v>886229.96</v>
      </c>
      <c r="G8" s="1">
        <v>1216331.94</v>
      </c>
      <c r="H8" s="1">
        <v>872438.16</v>
      </c>
      <c r="I8" s="1">
        <v>800997.45</v>
      </c>
      <c r="J8" s="1">
        <v>914176.48</v>
      </c>
      <c r="K8" s="1">
        <v>849810.06</v>
      </c>
      <c r="L8" s="1">
        <v>922850.61</v>
      </c>
      <c r="M8" s="1">
        <v>1060144.32</v>
      </c>
      <c r="N8" s="1">
        <f t="shared" si="0"/>
        <v>11883347.780000001</v>
      </c>
    </row>
    <row r="9" spans="1:14" ht="12.75">
      <c r="A9" s="84" t="s">
        <v>14</v>
      </c>
      <c r="B9" s="1">
        <v>1389735.58</v>
      </c>
      <c r="C9" s="1">
        <v>1487207.59</v>
      </c>
      <c r="D9" s="1">
        <v>1682027.74</v>
      </c>
      <c r="E9" s="1">
        <v>1391347.44</v>
      </c>
      <c r="F9" s="1">
        <v>1473100.76</v>
      </c>
      <c r="G9" s="1">
        <v>1561586.45</v>
      </c>
      <c r="H9" s="1">
        <v>1240335.94</v>
      </c>
      <c r="I9" s="1">
        <v>1290378.34</v>
      </c>
      <c r="J9" s="1">
        <v>1553512.96</v>
      </c>
      <c r="K9" s="1">
        <v>1391974.25</v>
      </c>
      <c r="L9" s="1">
        <v>1516658.71</v>
      </c>
      <c r="M9" s="1">
        <v>1615439.89</v>
      </c>
      <c r="N9" s="1">
        <f t="shared" si="0"/>
        <v>17593305.65</v>
      </c>
    </row>
    <row r="10" spans="1:14" ht="12.75">
      <c r="A10" s="84" t="s">
        <v>15</v>
      </c>
      <c r="B10" s="1">
        <v>9739.16</v>
      </c>
      <c r="C10" s="1">
        <v>16006.33</v>
      </c>
      <c r="D10" s="1">
        <v>27082.1</v>
      </c>
      <c r="E10" s="1">
        <v>11970.99</v>
      </c>
      <c r="F10" s="1">
        <v>112372.67</v>
      </c>
      <c r="G10" s="1">
        <v>12799</v>
      </c>
      <c r="H10" s="1">
        <v>6448.07</v>
      </c>
      <c r="I10" s="1">
        <v>8424.58</v>
      </c>
      <c r="J10" s="1">
        <v>11624.86</v>
      </c>
      <c r="K10" s="1">
        <v>6421.07</v>
      </c>
      <c r="L10" s="1">
        <v>11405.32</v>
      </c>
      <c r="M10" s="1">
        <v>21208.6</v>
      </c>
      <c r="N10" s="1">
        <f t="shared" si="0"/>
        <v>255502.75000000003</v>
      </c>
    </row>
    <row r="11" spans="1:14" ht="12.75">
      <c r="A11" s="84" t="s">
        <v>16</v>
      </c>
      <c r="B11" s="1">
        <v>434809.76</v>
      </c>
      <c r="C11" s="1">
        <v>1030284.47</v>
      </c>
      <c r="D11" s="1">
        <v>661327.09</v>
      </c>
      <c r="E11" s="1">
        <v>648693.85</v>
      </c>
      <c r="F11" s="1">
        <v>408067.37</v>
      </c>
      <c r="G11" s="1">
        <v>935832.95</v>
      </c>
      <c r="H11" s="1">
        <v>420151.14</v>
      </c>
      <c r="I11" s="1">
        <v>391911.8</v>
      </c>
      <c r="J11" s="1">
        <v>406630.02</v>
      </c>
      <c r="K11" s="1">
        <v>349306.81</v>
      </c>
      <c r="L11" s="1">
        <v>341652.56</v>
      </c>
      <c r="M11" s="1">
        <v>562817.12</v>
      </c>
      <c r="N11" s="1">
        <f t="shared" si="0"/>
        <v>6591484.939999999</v>
      </c>
    </row>
    <row r="12" spans="1:14" ht="12.75">
      <c r="A12" s="84" t="s">
        <v>17</v>
      </c>
      <c r="B12" s="1">
        <v>862801.24</v>
      </c>
      <c r="C12" s="1">
        <v>613404.48</v>
      </c>
      <c r="D12" s="1">
        <v>548141.44</v>
      </c>
      <c r="E12" s="1">
        <v>278397.34</v>
      </c>
      <c r="F12" s="1">
        <v>605701.56</v>
      </c>
      <c r="G12" s="1">
        <v>701818.27</v>
      </c>
      <c r="H12" s="1">
        <v>505283.97</v>
      </c>
      <c r="I12" s="1">
        <v>537633.52</v>
      </c>
      <c r="J12" s="1">
        <v>691729.59</v>
      </c>
      <c r="K12" s="1">
        <v>593791.6</v>
      </c>
      <c r="L12" s="1">
        <v>636123.54</v>
      </c>
      <c r="M12" s="1">
        <v>828154.74</v>
      </c>
      <c r="N12" s="1">
        <f t="shared" si="0"/>
        <v>7402981.29</v>
      </c>
    </row>
    <row r="13" spans="1:14" ht="12.75">
      <c r="A13" s="84" t="s">
        <v>18</v>
      </c>
      <c r="B13" s="1">
        <v>274617.67</v>
      </c>
      <c r="C13" s="1">
        <v>368939.2</v>
      </c>
      <c r="D13" s="1">
        <v>213707.82</v>
      </c>
      <c r="E13" s="1">
        <v>623721.49</v>
      </c>
      <c r="F13" s="1">
        <v>409699.99</v>
      </c>
      <c r="G13" s="1">
        <v>267756.6</v>
      </c>
      <c r="H13" s="1">
        <v>194714.82</v>
      </c>
      <c r="I13" s="1">
        <v>281279.9</v>
      </c>
      <c r="J13" s="1">
        <v>280435.08</v>
      </c>
      <c r="K13" s="1">
        <v>346416.71</v>
      </c>
      <c r="L13" s="1">
        <v>638148.62</v>
      </c>
      <c r="M13" s="1">
        <v>331713</v>
      </c>
      <c r="N13" s="1">
        <f t="shared" si="0"/>
        <v>4231150.9</v>
      </c>
    </row>
    <row r="14" spans="1:14" ht="12.75">
      <c r="A14" s="84" t="s">
        <v>19</v>
      </c>
      <c r="B14" s="1">
        <v>33430.35</v>
      </c>
      <c r="C14" s="1">
        <v>36018.99</v>
      </c>
      <c r="D14" s="1">
        <v>57620.93</v>
      </c>
      <c r="E14" s="1">
        <v>34013.23</v>
      </c>
      <c r="F14" s="1">
        <v>32157.63</v>
      </c>
      <c r="G14" s="1">
        <v>22012.5</v>
      </c>
      <c r="H14" s="1">
        <v>28567.07</v>
      </c>
      <c r="I14" s="1">
        <v>26396.74</v>
      </c>
      <c r="J14" s="1">
        <v>37012.87</v>
      </c>
      <c r="K14" s="1">
        <v>36292.32</v>
      </c>
      <c r="L14" s="1">
        <v>47473.48</v>
      </c>
      <c r="M14" s="1">
        <v>50265.8</v>
      </c>
      <c r="N14" s="1">
        <f t="shared" si="0"/>
        <v>441261.91</v>
      </c>
    </row>
    <row r="15" spans="1:14" ht="12.75">
      <c r="A15" s="84" t="s">
        <v>20</v>
      </c>
      <c r="B15" s="1">
        <v>498403.76</v>
      </c>
      <c r="C15" s="1">
        <v>539741.17</v>
      </c>
      <c r="D15" s="1">
        <v>567380.51</v>
      </c>
      <c r="E15" s="1">
        <v>528616.95</v>
      </c>
      <c r="F15" s="1">
        <v>431122.74</v>
      </c>
      <c r="G15" s="1">
        <v>497216.44</v>
      </c>
      <c r="H15" s="1">
        <v>397101.1</v>
      </c>
      <c r="I15" s="1">
        <v>384810.77</v>
      </c>
      <c r="J15" s="1">
        <v>443565.74</v>
      </c>
      <c r="K15" s="1">
        <v>481810.99</v>
      </c>
      <c r="L15" s="1">
        <v>444883.54</v>
      </c>
      <c r="M15" s="1">
        <v>530366.61</v>
      </c>
      <c r="N15" s="1">
        <f t="shared" si="0"/>
        <v>5745020.32</v>
      </c>
    </row>
    <row r="16" spans="1:14" ht="12.75">
      <c r="A16" s="84" t="s">
        <v>21</v>
      </c>
      <c r="B16" s="1">
        <v>39048.24</v>
      </c>
      <c r="C16" s="1">
        <v>41116.39</v>
      </c>
      <c r="D16" s="1">
        <v>40721.3</v>
      </c>
      <c r="E16" s="1">
        <v>40923.57</v>
      </c>
      <c r="F16" s="1">
        <v>48449.79</v>
      </c>
      <c r="G16" s="1">
        <v>52526.26</v>
      </c>
      <c r="H16" s="1">
        <v>51534.99</v>
      </c>
      <c r="I16" s="1">
        <v>42676.12</v>
      </c>
      <c r="J16" s="1">
        <v>59998.12</v>
      </c>
      <c r="K16" s="1">
        <v>52026.37</v>
      </c>
      <c r="L16" s="1">
        <v>41309.4</v>
      </c>
      <c r="M16" s="1">
        <v>46670.37</v>
      </c>
      <c r="N16" s="1">
        <f t="shared" si="0"/>
        <v>557000.92</v>
      </c>
    </row>
    <row r="17" spans="1:14" ht="12.75">
      <c r="A17" s="84" t="s">
        <v>22</v>
      </c>
      <c r="B17" s="1">
        <v>658876.02</v>
      </c>
      <c r="C17" s="1">
        <v>681836.15</v>
      </c>
      <c r="D17" s="1">
        <v>732662.04</v>
      </c>
      <c r="E17" s="1">
        <v>696301.84</v>
      </c>
      <c r="F17" s="1">
        <v>777605.76</v>
      </c>
      <c r="G17" s="1">
        <v>751420.06</v>
      </c>
      <c r="H17" s="1">
        <v>574708.47</v>
      </c>
      <c r="I17" s="1">
        <v>615836.75</v>
      </c>
      <c r="J17" s="1">
        <v>856694.37</v>
      </c>
      <c r="K17" s="1">
        <v>669609.91</v>
      </c>
      <c r="L17" s="1">
        <v>635611.93</v>
      </c>
      <c r="M17" s="1">
        <v>771803.37</v>
      </c>
      <c r="N17" s="1">
        <f t="shared" si="0"/>
        <v>8422966.669999998</v>
      </c>
    </row>
    <row r="18" spans="1:14" ht="12.75">
      <c r="A18" s="84" t="s">
        <v>23</v>
      </c>
      <c r="B18" s="1">
        <v>66228.59</v>
      </c>
      <c r="C18" s="1">
        <v>68054.97</v>
      </c>
      <c r="D18" s="1">
        <v>79408.75</v>
      </c>
      <c r="E18" s="1">
        <v>75412.44</v>
      </c>
      <c r="F18" s="1">
        <v>88067.17</v>
      </c>
      <c r="G18" s="1">
        <v>79458.46</v>
      </c>
      <c r="H18" s="1">
        <v>70908.62</v>
      </c>
      <c r="I18" s="1">
        <v>72655.73</v>
      </c>
      <c r="J18" s="1">
        <v>67753.38</v>
      </c>
      <c r="K18" s="1">
        <v>84688.09</v>
      </c>
      <c r="L18" s="1">
        <v>82507.03</v>
      </c>
      <c r="M18" s="1">
        <v>82364.2</v>
      </c>
      <c r="N18" s="1">
        <f t="shared" si="0"/>
        <v>917507.4299999999</v>
      </c>
    </row>
    <row r="19" spans="1:14" ht="12.75">
      <c r="A19" s="84" t="s">
        <v>24</v>
      </c>
      <c r="B19" s="1">
        <v>70512.8</v>
      </c>
      <c r="C19" s="13">
        <v>27874.59</v>
      </c>
      <c r="D19" s="1">
        <v>114127.5</v>
      </c>
      <c r="E19" s="1">
        <v>73199.81</v>
      </c>
      <c r="F19" s="1">
        <v>74139.43</v>
      </c>
      <c r="G19" s="1">
        <v>81248.31</v>
      </c>
      <c r="H19" s="1">
        <v>104738.72</v>
      </c>
      <c r="I19" s="1">
        <v>137625.65</v>
      </c>
      <c r="J19" s="1">
        <v>187292.67</v>
      </c>
      <c r="K19" s="1">
        <v>118441.97</v>
      </c>
      <c r="L19" s="1">
        <v>120151.54</v>
      </c>
      <c r="M19" s="1">
        <v>152825.21</v>
      </c>
      <c r="N19" s="1">
        <f t="shared" si="0"/>
        <v>1262178.2</v>
      </c>
    </row>
    <row r="20" spans="1:14" ht="12.75">
      <c r="A20" s="84" t="s">
        <v>25</v>
      </c>
      <c r="B20" s="1">
        <v>9485555.69</v>
      </c>
      <c r="C20" s="75">
        <v>9782857.8</v>
      </c>
      <c r="D20" s="1">
        <v>10211859.8</v>
      </c>
      <c r="E20" s="1">
        <v>9231974.55</v>
      </c>
      <c r="F20" s="1">
        <v>8700526.94</v>
      </c>
      <c r="G20" s="1">
        <v>11079859.77</v>
      </c>
      <c r="H20" s="1">
        <v>7959985.72</v>
      </c>
      <c r="I20" s="1">
        <v>8944327.2</v>
      </c>
      <c r="J20" s="1">
        <v>9413992.73</v>
      </c>
      <c r="K20" s="1">
        <v>8433520.88</v>
      </c>
      <c r="L20" s="1">
        <v>9087959.09</v>
      </c>
      <c r="M20" s="1">
        <v>10068119.52</v>
      </c>
      <c r="N20" s="1">
        <f t="shared" si="0"/>
        <v>112400539.69</v>
      </c>
    </row>
    <row r="21" spans="1:14" ht="13.5" thickBot="1">
      <c r="A21" s="84" t="s">
        <v>26</v>
      </c>
      <c r="B21" s="72">
        <v>199403.09</v>
      </c>
      <c r="C21" s="72">
        <v>400540.73</v>
      </c>
      <c r="D21" s="72">
        <v>297017.52</v>
      </c>
      <c r="E21" s="72">
        <v>203701.35</v>
      </c>
      <c r="F21" s="72">
        <v>185448.61</v>
      </c>
      <c r="G21" s="72">
        <v>220823.72</v>
      </c>
      <c r="H21" s="72">
        <v>178788.09</v>
      </c>
      <c r="I21" s="72">
        <v>220417.44</v>
      </c>
      <c r="J21" s="72">
        <v>260031.25</v>
      </c>
      <c r="K21" s="72">
        <v>218105.65</v>
      </c>
      <c r="L21" s="72">
        <v>219594.94</v>
      </c>
      <c r="M21" s="72">
        <v>281292.69</v>
      </c>
      <c r="N21" s="72">
        <f t="shared" si="0"/>
        <v>2885165.0799999996</v>
      </c>
    </row>
    <row r="22" spans="2:14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t="s">
        <v>9</v>
      </c>
      <c r="B23" s="1">
        <f>SUM(B5:B22)</f>
        <v>62933291.230000004</v>
      </c>
      <c r="C23" s="1">
        <f>SUM(C5:C22)</f>
        <v>65559412.71</v>
      </c>
      <c r="D23" s="1">
        <f aca="true" t="shared" si="1" ref="D23:K23">SUM(D5:D22)</f>
        <v>66083991.13</v>
      </c>
      <c r="E23" s="1">
        <f t="shared" si="1"/>
        <v>62325922.55000002</v>
      </c>
      <c r="F23" s="1">
        <f t="shared" si="1"/>
        <v>61050100.75</v>
      </c>
      <c r="G23" s="1">
        <f t="shared" si="1"/>
        <v>73515776.67</v>
      </c>
      <c r="H23" s="1">
        <f t="shared" si="1"/>
        <v>58317312.92999999</v>
      </c>
      <c r="I23" s="1">
        <f t="shared" si="1"/>
        <v>60717443.92</v>
      </c>
      <c r="J23" s="1">
        <f t="shared" si="1"/>
        <v>68196762.5</v>
      </c>
      <c r="K23" s="1">
        <f t="shared" si="1"/>
        <v>61119647.900000006</v>
      </c>
      <c r="L23" s="1">
        <f>SUM(L5:L22)</f>
        <v>64754615.83</v>
      </c>
      <c r="M23" s="1">
        <f>SUM(M5:M22)</f>
        <v>68345749.30999999</v>
      </c>
      <c r="N23" s="1">
        <f>SUM(N5:N22)</f>
        <v>772920027.43</v>
      </c>
    </row>
    <row r="24" spans="1:14" ht="12.75">
      <c r="A24" t="s">
        <v>245</v>
      </c>
      <c r="B24" s="1">
        <v>6426676.95</v>
      </c>
      <c r="C24" s="1">
        <v>5868917.39</v>
      </c>
      <c r="D24" s="1">
        <v>8291020.68</v>
      </c>
      <c r="E24" s="1">
        <v>6462700.05</v>
      </c>
      <c r="F24" s="1">
        <v>7456038.63</v>
      </c>
      <c r="G24" s="1">
        <v>9392175.3</v>
      </c>
      <c r="H24" s="1">
        <v>6452517.23</v>
      </c>
      <c r="I24" s="1">
        <v>6173367.85</v>
      </c>
      <c r="J24" s="1">
        <v>9069923.57</v>
      </c>
      <c r="K24" s="1">
        <v>6886885.73</v>
      </c>
      <c r="L24" s="1">
        <v>6057880.15</v>
      </c>
      <c r="M24" s="1">
        <v>8892853.86</v>
      </c>
      <c r="N24" s="1">
        <f>SUM(B24:M24)</f>
        <v>87430957.39000002</v>
      </c>
    </row>
    <row r="25" spans="2:14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1">
    <mergeCell ref="A1:N1"/>
  </mergeCells>
  <printOptions horizontalCentered="1"/>
  <pageMargins left="0" right="0" top="0.5" bottom="0.5" header="0.5" footer="0.5"/>
  <pageSetup fitToHeight="1" fitToWidth="1" horizontalDpi="600" verticalDpi="600" orientation="landscape" paperSize="5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8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13.421875" style="0" customWidth="1"/>
    <col min="2" max="2" width="14.00390625" style="0" bestFit="1" customWidth="1"/>
    <col min="3" max="3" width="13.8515625" style="0" bestFit="1" customWidth="1"/>
    <col min="4" max="4" width="14.00390625" style="0" bestFit="1" customWidth="1"/>
    <col min="5" max="6" width="13.8515625" style="0" bestFit="1" customWidth="1"/>
    <col min="7" max="7" width="14.00390625" style="0" bestFit="1" customWidth="1"/>
    <col min="8" max="9" width="13.8515625" style="0" bestFit="1" customWidth="1"/>
    <col min="10" max="13" width="14.00390625" style="0" bestFit="1" customWidth="1"/>
    <col min="14" max="14" width="13.57421875" style="0" customWidth="1"/>
  </cols>
  <sheetData>
    <row r="2" ht="20.25">
      <c r="A2" s="24" t="s">
        <v>260</v>
      </c>
    </row>
    <row r="3" ht="12.75">
      <c r="N3" s="90" t="s">
        <v>263</v>
      </c>
    </row>
    <row r="4" spans="1:14" s="15" customFormat="1" ht="12.75">
      <c r="A4" s="15" t="s">
        <v>2</v>
      </c>
      <c r="B4" s="15" t="s">
        <v>27</v>
      </c>
      <c r="C4" s="15" t="s">
        <v>28</v>
      </c>
      <c r="D4" s="15" t="s">
        <v>29</v>
      </c>
      <c r="E4" s="15" t="s">
        <v>30</v>
      </c>
      <c r="F4" s="15" t="s">
        <v>31</v>
      </c>
      <c r="G4" s="15" t="s">
        <v>32</v>
      </c>
      <c r="H4" s="15" t="s">
        <v>33</v>
      </c>
      <c r="I4" s="15" t="s">
        <v>34</v>
      </c>
      <c r="J4" s="15" t="s">
        <v>35</v>
      </c>
      <c r="K4" s="15" t="s">
        <v>36</v>
      </c>
      <c r="L4" s="15" t="s">
        <v>37</v>
      </c>
      <c r="M4" s="15" t="s">
        <v>38</v>
      </c>
      <c r="N4" s="90"/>
    </row>
    <row r="6" spans="1:14" ht="12.75">
      <c r="A6" t="s">
        <v>10</v>
      </c>
      <c r="B6" s="16">
        <v>92240.99</v>
      </c>
      <c r="C6" s="1">
        <v>92148.75</v>
      </c>
      <c r="D6" s="16">
        <v>136899.63</v>
      </c>
      <c r="E6" s="1">
        <v>104076.42</v>
      </c>
      <c r="F6" s="16">
        <v>80916.86</v>
      </c>
      <c r="G6" s="16">
        <v>124295.13</v>
      </c>
      <c r="H6" s="16">
        <v>77710.71</v>
      </c>
      <c r="I6" s="16">
        <v>67583.32</v>
      </c>
      <c r="J6" s="1">
        <v>163696.33</v>
      </c>
      <c r="K6" s="16">
        <v>84685.13</v>
      </c>
      <c r="L6" s="16">
        <v>84997.92</v>
      </c>
      <c r="M6" s="16">
        <v>169758.62</v>
      </c>
      <c r="N6" s="16">
        <f>SUM(B6:M6)</f>
        <v>1279009.81</v>
      </c>
    </row>
    <row r="7" spans="1:14" ht="12.75">
      <c r="A7" t="s">
        <v>11</v>
      </c>
      <c r="B7" s="16">
        <v>23898.14</v>
      </c>
      <c r="C7" s="1">
        <v>31597.98</v>
      </c>
      <c r="D7" s="16">
        <v>55479.69</v>
      </c>
      <c r="E7" s="1">
        <v>30191.28</v>
      </c>
      <c r="F7" s="16">
        <v>37802.11</v>
      </c>
      <c r="G7" s="16">
        <v>59113.43</v>
      </c>
      <c r="H7" s="16">
        <v>20939.37</v>
      </c>
      <c r="I7" s="16">
        <v>31460.84</v>
      </c>
      <c r="J7" s="1">
        <v>61318.28</v>
      </c>
      <c r="K7" s="16">
        <v>37187.92</v>
      </c>
      <c r="L7" s="16">
        <v>35101.04</v>
      </c>
      <c r="M7" s="16">
        <v>66429.81</v>
      </c>
      <c r="N7" s="16">
        <f aca="true" t="shared" si="0" ref="N7:N22">SUM(B7:M7)</f>
        <v>490519.88999999996</v>
      </c>
    </row>
    <row r="8" spans="1:14" ht="12.75">
      <c r="A8" t="s">
        <v>12</v>
      </c>
      <c r="B8" s="16">
        <v>4751262.43</v>
      </c>
      <c r="C8" s="1">
        <v>4050515.95</v>
      </c>
      <c r="D8" s="16">
        <v>5604049.44</v>
      </c>
      <c r="E8" s="1">
        <v>4344448.98</v>
      </c>
      <c r="F8" s="16">
        <v>4418404.2</v>
      </c>
      <c r="G8" s="16">
        <v>6390476.33</v>
      </c>
      <c r="H8" s="16">
        <v>4581228.85</v>
      </c>
      <c r="I8" s="16">
        <v>4364815.31</v>
      </c>
      <c r="J8" s="1">
        <v>6475043.85</v>
      </c>
      <c r="K8" s="16">
        <v>4732084.93</v>
      </c>
      <c r="L8" s="16">
        <v>4022581.2</v>
      </c>
      <c r="M8" s="16">
        <v>5875898.88</v>
      </c>
      <c r="N8" s="16">
        <f t="shared" si="0"/>
        <v>59610810.35000001</v>
      </c>
    </row>
    <row r="9" spans="1:14" ht="12.75">
      <c r="A9" t="s">
        <v>13</v>
      </c>
      <c r="B9" s="16">
        <v>88739.56</v>
      </c>
      <c r="C9" s="1">
        <v>116436.88</v>
      </c>
      <c r="D9" s="16">
        <v>182816.14</v>
      </c>
      <c r="E9" s="1">
        <v>96911.8</v>
      </c>
      <c r="F9" s="16">
        <v>96817.78</v>
      </c>
      <c r="G9" s="16">
        <v>136523.17</v>
      </c>
      <c r="H9" s="16">
        <v>107869.73</v>
      </c>
      <c r="I9" s="16">
        <v>89543.95</v>
      </c>
      <c r="J9" s="1">
        <v>119145.75</v>
      </c>
      <c r="K9" s="16">
        <v>92982.03</v>
      </c>
      <c r="L9" s="16">
        <v>80074.29</v>
      </c>
      <c r="M9" s="16">
        <v>163263.99</v>
      </c>
      <c r="N9" s="16">
        <f t="shared" si="0"/>
        <v>1371125.07</v>
      </c>
    </row>
    <row r="10" spans="1:14" ht="12.75">
      <c r="A10" t="s">
        <v>14</v>
      </c>
      <c r="B10" s="16">
        <v>180755.77</v>
      </c>
      <c r="C10" s="1">
        <v>249237.39</v>
      </c>
      <c r="D10" s="16">
        <v>399892.82</v>
      </c>
      <c r="E10" s="1">
        <v>239498.58</v>
      </c>
      <c r="F10" s="16">
        <v>238234.84</v>
      </c>
      <c r="G10" s="16">
        <v>380169.72</v>
      </c>
      <c r="H10" s="16">
        <v>237044.06</v>
      </c>
      <c r="I10" s="16">
        <v>275216.16</v>
      </c>
      <c r="J10" s="1">
        <v>320769.41</v>
      </c>
      <c r="K10" s="16">
        <v>198165.77</v>
      </c>
      <c r="L10" s="16">
        <v>208361.69</v>
      </c>
      <c r="M10" s="16">
        <v>339396.43</v>
      </c>
      <c r="N10" s="16">
        <f t="shared" si="0"/>
        <v>3266742.6400000006</v>
      </c>
    </row>
    <row r="11" spans="1:14" ht="12.75">
      <c r="A11" t="s">
        <v>15</v>
      </c>
      <c r="B11" s="16">
        <v>1118.7</v>
      </c>
      <c r="C11" s="1">
        <v>4299.42</v>
      </c>
      <c r="D11" s="16">
        <v>3761.49</v>
      </c>
      <c r="E11" s="1">
        <v>2519.55</v>
      </c>
      <c r="F11" s="16">
        <v>1852.81</v>
      </c>
      <c r="G11" s="16">
        <v>1093.5</v>
      </c>
      <c r="H11" s="16">
        <v>5082.88</v>
      </c>
      <c r="I11" s="16">
        <v>1224.24</v>
      </c>
      <c r="J11" s="1">
        <v>3330.45</v>
      </c>
      <c r="K11" s="16">
        <v>3119.57</v>
      </c>
      <c r="L11" s="16">
        <v>4473.24</v>
      </c>
      <c r="M11" s="16">
        <v>1911.88</v>
      </c>
      <c r="N11" s="16">
        <f t="shared" si="0"/>
        <v>33787.729999999996</v>
      </c>
    </row>
    <row r="12" spans="1:14" ht="12.75">
      <c r="A12" t="s">
        <v>16</v>
      </c>
      <c r="B12" s="16">
        <v>100613.92</v>
      </c>
      <c r="C12" s="1">
        <v>218863.4</v>
      </c>
      <c r="D12" s="16">
        <v>228903.55</v>
      </c>
      <c r="E12" s="1">
        <v>188462.38</v>
      </c>
      <c r="F12" s="16">
        <v>171616.87</v>
      </c>
      <c r="G12" s="16">
        <v>454828.61</v>
      </c>
      <c r="H12" s="16">
        <v>80597.13</v>
      </c>
      <c r="I12" s="16">
        <v>161495.34</v>
      </c>
      <c r="J12" s="1">
        <v>221256.23</v>
      </c>
      <c r="K12" s="16">
        <v>106835.63</v>
      </c>
      <c r="L12" s="16">
        <v>94541.36</v>
      </c>
      <c r="M12" s="16">
        <v>105763.1</v>
      </c>
      <c r="N12" s="16">
        <f t="shared" si="0"/>
        <v>2133777.52</v>
      </c>
    </row>
    <row r="13" spans="1:14" ht="12.75">
      <c r="A13" t="s">
        <v>17</v>
      </c>
      <c r="B13" s="16">
        <v>62640.22</v>
      </c>
      <c r="C13" s="1">
        <v>65858.66</v>
      </c>
      <c r="D13" s="16">
        <v>79708.4</v>
      </c>
      <c r="E13" s="1">
        <v>54782.57</v>
      </c>
      <c r="F13" s="16">
        <v>53974.44</v>
      </c>
      <c r="G13" s="16">
        <v>88611.77</v>
      </c>
      <c r="H13" s="16">
        <v>65198.94</v>
      </c>
      <c r="I13" s="16">
        <v>51164.05</v>
      </c>
      <c r="J13" s="1">
        <v>103621.33</v>
      </c>
      <c r="K13" s="16">
        <v>85275.32</v>
      </c>
      <c r="L13" s="16">
        <v>71474.6</v>
      </c>
      <c r="M13" s="16">
        <v>78294.8</v>
      </c>
      <c r="N13" s="16">
        <f t="shared" si="0"/>
        <v>860605.1</v>
      </c>
    </row>
    <row r="14" spans="1:14" ht="12.75">
      <c r="A14" t="s">
        <v>18</v>
      </c>
      <c r="B14" s="16">
        <v>65226.74</v>
      </c>
      <c r="C14" s="1">
        <v>34186.38</v>
      </c>
      <c r="D14" s="16">
        <v>45562.74</v>
      </c>
      <c r="E14" s="1">
        <v>38055.86</v>
      </c>
      <c r="F14" s="16">
        <v>40335.99</v>
      </c>
      <c r="G14" s="16">
        <v>86804.08</v>
      </c>
      <c r="H14" s="16">
        <v>41959.52</v>
      </c>
      <c r="I14" s="16">
        <v>48907.21</v>
      </c>
      <c r="J14" s="1">
        <v>53795.65</v>
      </c>
      <c r="K14" s="16">
        <v>69336.25</v>
      </c>
      <c r="L14" s="16">
        <v>57511.81</v>
      </c>
      <c r="M14" s="16">
        <v>81908.8</v>
      </c>
      <c r="N14" s="16">
        <f t="shared" si="0"/>
        <v>663591.03</v>
      </c>
    </row>
    <row r="15" spans="1:14" ht="12.75">
      <c r="A15" t="s">
        <v>19</v>
      </c>
      <c r="B15" s="16">
        <v>4646.92</v>
      </c>
      <c r="C15" s="1">
        <v>2245.71</v>
      </c>
      <c r="D15" s="16">
        <v>10492.04</v>
      </c>
      <c r="E15" s="1">
        <v>7189.27</v>
      </c>
      <c r="F15" s="16">
        <v>-25970.51</v>
      </c>
      <c r="G15" s="16">
        <v>-15854.1</v>
      </c>
      <c r="H15" s="16">
        <v>-25145.7</v>
      </c>
      <c r="I15" s="16">
        <v>-22793.96</v>
      </c>
      <c r="J15" s="1">
        <v>-23439.21</v>
      </c>
      <c r="K15" s="16">
        <v>-27323.57</v>
      </c>
      <c r="L15" s="16">
        <v>-33770.36</v>
      </c>
      <c r="M15" s="16">
        <v>-30611.76</v>
      </c>
      <c r="N15" s="16">
        <f t="shared" si="0"/>
        <v>-180335.22999999998</v>
      </c>
    </row>
    <row r="16" spans="1:14" ht="12.75">
      <c r="A16" t="s">
        <v>20</v>
      </c>
      <c r="B16" s="16">
        <v>65639.77</v>
      </c>
      <c r="C16" s="1">
        <v>56981.47</v>
      </c>
      <c r="D16" s="16">
        <v>70477.36</v>
      </c>
      <c r="E16" s="1">
        <v>82887.71</v>
      </c>
      <c r="F16" s="16">
        <v>49700.14</v>
      </c>
      <c r="G16" s="16">
        <v>87338.56</v>
      </c>
      <c r="H16" s="16">
        <v>50902.37</v>
      </c>
      <c r="I16" s="16">
        <v>45910.79</v>
      </c>
      <c r="J16" s="1">
        <v>65667.83</v>
      </c>
      <c r="K16" s="16">
        <v>43377.34</v>
      </c>
      <c r="L16" s="16">
        <v>48205.01</v>
      </c>
      <c r="M16" s="16">
        <v>108797.18</v>
      </c>
      <c r="N16" s="16">
        <f t="shared" si="0"/>
        <v>775885.53</v>
      </c>
    </row>
    <row r="17" spans="1:14" ht="12.75">
      <c r="A17" t="s">
        <v>21</v>
      </c>
      <c r="B17" s="16">
        <v>3764.68</v>
      </c>
      <c r="C17" s="1">
        <v>2162.71</v>
      </c>
      <c r="D17" s="16">
        <v>6285.16</v>
      </c>
      <c r="E17" s="1">
        <v>4371.19</v>
      </c>
      <c r="F17" s="16">
        <v>2887.43</v>
      </c>
      <c r="G17" s="16">
        <v>5916.21</v>
      </c>
      <c r="H17" s="16">
        <v>7018.7</v>
      </c>
      <c r="I17" s="16">
        <v>2641.75</v>
      </c>
      <c r="J17" s="1">
        <v>8946.97</v>
      </c>
      <c r="K17" s="16">
        <v>3065.43</v>
      </c>
      <c r="L17" s="16">
        <v>3244.81</v>
      </c>
      <c r="M17" s="16">
        <v>13328.56</v>
      </c>
      <c r="N17" s="16">
        <f t="shared" si="0"/>
        <v>63633.6</v>
      </c>
    </row>
    <row r="18" spans="1:14" ht="12.75">
      <c r="A18" t="s">
        <v>22</v>
      </c>
      <c r="B18" s="16">
        <v>78920.18</v>
      </c>
      <c r="C18" s="1">
        <v>78971.07</v>
      </c>
      <c r="D18" s="16">
        <v>75301.01</v>
      </c>
      <c r="E18" s="1">
        <v>69547.91</v>
      </c>
      <c r="F18" s="16">
        <v>68934.69</v>
      </c>
      <c r="G18" s="16">
        <v>116229.1</v>
      </c>
      <c r="H18" s="16">
        <v>61019.04</v>
      </c>
      <c r="I18" s="16">
        <v>76956.64</v>
      </c>
      <c r="J18" s="1">
        <v>85473.29</v>
      </c>
      <c r="K18" s="16">
        <v>73273.28</v>
      </c>
      <c r="L18" s="16">
        <v>51312.94</v>
      </c>
      <c r="M18" s="16">
        <v>84981.41</v>
      </c>
      <c r="N18" s="16">
        <f t="shared" si="0"/>
        <v>920920.5600000002</v>
      </c>
    </row>
    <row r="19" spans="1:14" ht="12.75">
      <c r="A19" t="s">
        <v>23</v>
      </c>
      <c r="B19" s="16">
        <v>27102.51</v>
      </c>
      <c r="C19" s="1">
        <v>27679.32</v>
      </c>
      <c r="D19" s="16">
        <v>31579.52</v>
      </c>
      <c r="E19" s="1">
        <v>21692.6</v>
      </c>
      <c r="F19" s="16">
        <v>18934.01</v>
      </c>
      <c r="G19" s="16">
        <v>28505.95</v>
      </c>
      <c r="H19" s="16">
        <v>18473.53</v>
      </c>
      <c r="I19" s="16">
        <v>13481.45</v>
      </c>
      <c r="J19" s="1">
        <v>19265.83</v>
      </c>
      <c r="K19" s="16">
        <v>20085.68</v>
      </c>
      <c r="L19" s="16">
        <v>30843.09</v>
      </c>
      <c r="M19" s="16">
        <v>20252.48</v>
      </c>
      <c r="N19" s="16">
        <f t="shared" si="0"/>
        <v>277895.97000000003</v>
      </c>
    </row>
    <row r="20" spans="1:14" ht="12.75">
      <c r="A20" t="s">
        <v>24</v>
      </c>
      <c r="B20" s="16">
        <v>15677.71</v>
      </c>
      <c r="C20" s="13">
        <v>135906.53</v>
      </c>
      <c r="D20" s="16">
        <v>22367.66</v>
      </c>
      <c r="E20" s="1">
        <v>94512.85</v>
      </c>
      <c r="F20" s="16">
        <v>1324824.19</v>
      </c>
      <c r="G20" s="16">
        <v>38404.37</v>
      </c>
      <c r="H20" s="16">
        <v>140653.38</v>
      </c>
      <c r="I20" s="16">
        <v>79684.22</v>
      </c>
      <c r="J20" s="1">
        <v>110080.34</v>
      </c>
      <c r="K20" s="16">
        <v>108584.29</v>
      </c>
      <c r="L20" s="16">
        <v>112382.76</v>
      </c>
      <c r="M20" s="16">
        <v>135779.99</v>
      </c>
      <c r="N20" s="16">
        <f t="shared" si="0"/>
        <v>2318858.29</v>
      </c>
    </row>
    <row r="21" spans="1:14" ht="12.75">
      <c r="A21" t="s">
        <v>25</v>
      </c>
      <c r="B21" s="16">
        <v>798996.34</v>
      </c>
      <c r="C21" s="75">
        <v>814111.38</v>
      </c>
      <c r="D21" s="16">
        <v>1259816.94</v>
      </c>
      <c r="E21" s="1">
        <v>1035191.87</v>
      </c>
      <c r="F21" s="16">
        <v>841336.25</v>
      </c>
      <c r="G21" s="16">
        <v>1348274.2</v>
      </c>
      <c r="H21" s="16">
        <v>942154.53</v>
      </c>
      <c r="I21" s="16">
        <v>846712.77</v>
      </c>
      <c r="J21" s="1">
        <v>1232703.83</v>
      </c>
      <c r="K21" s="16">
        <v>1200317.9</v>
      </c>
      <c r="L21" s="16">
        <v>1139284.09</v>
      </c>
      <c r="M21" s="16">
        <v>1606793.11</v>
      </c>
      <c r="N21" s="16">
        <f t="shared" si="0"/>
        <v>13065693.21</v>
      </c>
    </row>
    <row r="22" spans="1:14" ht="13.5" thickBot="1">
      <c r="A22" t="s">
        <v>26</v>
      </c>
      <c r="B22" s="81">
        <v>65432.37</v>
      </c>
      <c r="C22" s="72">
        <v>-112285.61</v>
      </c>
      <c r="D22" s="81">
        <v>77627.09</v>
      </c>
      <c r="E22" s="72">
        <v>48359.23</v>
      </c>
      <c r="F22" s="39">
        <v>35436.53</v>
      </c>
      <c r="G22" s="39">
        <v>61445.27</v>
      </c>
      <c r="H22" s="39">
        <v>39810.19</v>
      </c>
      <c r="I22" s="39">
        <v>39363.77</v>
      </c>
      <c r="J22" s="39">
        <v>49247.41</v>
      </c>
      <c r="K22" s="39">
        <v>55832.83</v>
      </c>
      <c r="L22" s="39">
        <v>47260.66</v>
      </c>
      <c r="M22" s="39">
        <v>70906.58</v>
      </c>
      <c r="N22" s="39">
        <f t="shared" si="0"/>
        <v>478436.32</v>
      </c>
    </row>
    <row r="23" spans="2:14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2.75">
      <c r="A24" t="s">
        <v>9</v>
      </c>
      <c r="B24" s="16">
        <f>SUM(B6:B23)</f>
        <v>6426676.949999997</v>
      </c>
      <c r="C24" s="16">
        <f>SUM(C6:C23)</f>
        <v>5868917.390000001</v>
      </c>
      <c r="D24" s="16">
        <f>SUM(D6:D23)</f>
        <v>8291020.680000002</v>
      </c>
      <c r="E24" s="16">
        <f aca="true" t="shared" si="1" ref="E24:N24">SUM(E6:E23)</f>
        <v>6462700.050000001</v>
      </c>
      <c r="F24" s="16">
        <f t="shared" si="1"/>
        <v>7456038.63</v>
      </c>
      <c r="G24" s="16">
        <f t="shared" si="1"/>
        <v>9392175.299999999</v>
      </c>
      <c r="H24" s="16">
        <f t="shared" si="1"/>
        <v>6452517.23</v>
      </c>
      <c r="I24" s="16">
        <f t="shared" si="1"/>
        <v>6173367.85</v>
      </c>
      <c r="J24" s="16">
        <f t="shared" si="1"/>
        <v>9069923.57</v>
      </c>
      <c r="K24" s="16">
        <f t="shared" si="1"/>
        <v>6886885.729999999</v>
      </c>
      <c r="L24" s="16">
        <f t="shared" si="1"/>
        <v>6057880.149999999</v>
      </c>
      <c r="M24" s="16">
        <f t="shared" si="1"/>
        <v>8892853.86</v>
      </c>
      <c r="N24" s="16">
        <f t="shared" si="1"/>
        <v>87430957.38999999</v>
      </c>
    </row>
    <row r="25" spans="2:14" ht="12.75">
      <c r="B25" s="16"/>
      <c r="D25" s="16"/>
      <c r="E25" s="16"/>
      <c r="F25" s="16"/>
      <c r="G25" s="16"/>
      <c r="H25" s="16"/>
      <c r="I25" s="16"/>
      <c r="M25" s="16"/>
      <c r="N25" s="16"/>
    </row>
    <row r="26" ht="12.75">
      <c r="N26" s="1"/>
    </row>
    <row r="38" ht="12.75">
      <c r="A38" t="str">
        <f ca="1">CELL("filename")</f>
        <v>S:\Div - Adm Svc\Distribution &amp; Statistics\Distributions\WEB\[Consolidated_Tax_07.xls]SCCRT Out of State</v>
      </c>
    </row>
  </sheetData>
  <mergeCells count="1">
    <mergeCell ref="N3:N4"/>
  </mergeCells>
  <printOptions/>
  <pageMargins left="0.75" right="0.75" top="1" bottom="1" header="0.5" footer="0.5"/>
  <pageSetup fitToHeight="1" fitToWidth="1" horizontalDpi="600" verticalDpi="600" orientation="landscape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14.00390625" style="0" bestFit="1" customWidth="1"/>
    <col min="3" max="10" width="13.8515625" style="0" bestFit="1" customWidth="1"/>
    <col min="11" max="12" width="14.00390625" style="0" bestFit="1" customWidth="1"/>
    <col min="13" max="13" width="13.57421875" style="0" customWidth="1"/>
    <col min="14" max="14" width="16.00390625" style="0" bestFit="1" customWidth="1"/>
  </cols>
  <sheetData>
    <row r="2" ht="20.25">
      <c r="A2" s="14" t="s">
        <v>253</v>
      </c>
    </row>
    <row r="4" spans="1:14" s="15" customFormat="1" ht="12.75">
      <c r="A4" s="15" t="s">
        <v>2</v>
      </c>
      <c r="B4" s="15" t="s">
        <v>27</v>
      </c>
      <c r="C4" s="15" t="s">
        <v>28</v>
      </c>
      <c r="D4" s="15" t="s">
        <v>29</v>
      </c>
      <c r="E4" s="15" t="s">
        <v>30</v>
      </c>
      <c r="F4" s="15" t="s">
        <v>31</v>
      </c>
      <c r="G4" s="15" t="s">
        <v>32</v>
      </c>
      <c r="H4" s="15" t="s">
        <v>33</v>
      </c>
      <c r="I4" s="15" t="s">
        <v>34</v>
      </c>
      <c r="J4" s="15" t="s">
        <v>35</v>
      </c>
      <c r="K4" s="15" t="s">
        <v>36</v>
      </c>
      <c r="L4" s="15" t="s">
        <v>37</v>
      </c>
      <c r="M4" s="15" t="s">
        <v>38</v>
      </c>
      <c r="N4" s="15" t="s">
        <v>39</v>
      </c>
    </row>
    <row r="6" spans="1:14" ht="12.75">
      <c r="A6" t="s">
        <v>10</v>
      </c>
      <c r="B6" s="16">
        <v>421086.36</v>
      </c>
      <c r="C6" s="16">
        <v>432423.98</v>
      </c>
      <c r="D6" s="1">
        <v>442647.21</v>
      </c>
      <c r="E6" s="16">
        <v>422297.85</v>
      </c>
      <c r="F6" s="16">
        <v>378617.62</v>
      </c>
      <c r="G6" s="16">
        <v>478222.26</v>
      </c>
      <c r="H6" s="16">
        <v>385575.13</v>
      </c>
      <c r="I6" s="16">
        <v>378771.52</v>
      </c>
      <c r="J6" s="16">
        <v>472160.08</v>
      </c>
      <c r="K6" s="1">
        <v>388160.84</v>
      </c>
      <c r="L6" s="16">
        <v>402898.36</v>
      </c>
      <c r="M6" s="16">
        <v>487222.11</v>
      </c>
      <c r="N6" s="16">
        <f>SUM(B6:M6)</f>
        <v>5090083.320000001</v>
      </c>
    </row>
    <row r="7" spans="1:14" ht="12.75">
      <c r="A7" t="s">
        <v>11</v>
      </c>
      <c r="B7" s="1">
        <v>143544.9</v>
      </c>
      <c r="C7" s="1">
        <v>133120.37</v>
      </c>
      <c r="D7" s="1">
        <v>147318.98</v>
      </c>
      <c r="E7" s="1">
        <v>120363.76</v>
      </c>
      <c r="F7" s="1">
        <v>126002.13</v>
      </c>
      <c r="G7" s="1">
        <v>160357.18</v>
      </c>
      <c r="H7" s="1">
        <v>114358.89</v>
      </c>
      <c r="I7" s="1">
        <v>127628.59</v>
      </c>
      <c r="J7" s="1">
        <v>147082.28</v>
      </c>
      <c r="K7" s="1">
        <v>127082.64</v>
      </c>
      <c r="L7" s="1">
        <v>137756.19</v>
      </c>
      <c r="M7" s="1">
        <v>153002.79</v>
      </c>
      <c r="N7" s="16">
        <f aca="true" t="shared" si="0" ref="N7:N22">SUM(B7:M7)</f>
        <v>1637618.7</v>
      </c>
    </row>
    <row r="8" spans="1:14" ht="12.75">
      <c r="A8" t="s">
        <v>12</v>
      </c>
      <c r="B8" s="1">
        <v>14354753.77</v>
      </c>
      <c r="C8" s="1">
        <v>14689993.93</v>
      </c>
      <c r="D8" s="1">
        <v>15263204.08</v>
      </c>
      <c r="E8" s="1">
        <v>14283758.88</v>
      </c>
      <c r="F8" s="1">
        <v>14352887.88</v>
      </c>
      <c r="G8" s="1">
        <v>17243333.23</v>
      </c>
      <c r="H8" s="1">
        <v>13834412.17</v>
      </c>
      <c r="I8" s="1">
        <v>14120255.82</v>
      </c>
      <c r="J8" s="1">
        <v>16337620.54</v>
      </c>
      <c r="K8" s="1">
        <v>14415374.94</v>
      </c>
      <c r="L8" s="1">
        <v>14926349.31</v>
      </c>
      <c r="M8" s="1">
        <v>15978065.32</v>
      </c>
      <c r="N8" s="16">
        <f t="shared" si="0"/>
        <v>179800009.87</v>
      </c>
    </row>
    <row r="9" spans="1:14" ht="12.75">
      <c r="A9" t="s">
        <v>13</v>
      </c>
      <c r="B9" s="1">
        <v>348952.25</v>
      </c>
      <c r="C9" s="1">
        <v>335208.55</v>
      </c>
      <c r="D9" s="1">
        <v>372135.84</v>
      </c>
      <c r="E9" s="1">
        <v>333111.37</v>
      </c>
      <c r="F9" s="1">
        <v>293459.99</v>
      </c>
      <c r="G9" s="1">
        <v>397992.94</v>
      </c>
      <c r="H9" s="1">
        <v>283929.68</v>
      </c>
      <c r="I9" s="1">
        <v>262062.23</v>
      </c>
      <c r="J9" s="1">
        <v>310496.04</v>
      </c>
      <c r="K9" s="1">
        <v>279901.38</v>
      </c>
      <c r="L9" s="1">
        <v>295947.33</v>
      </c>
      <c r="M9" s="1">
        <v>350556.65</v>
      </c>
      <c r="N9" s="16">
        <f t="shared" si="0"/>
        <v>3863754.25</v>
      </c>
    </row>
    <row r="10" spans="1:14" ht="12.75">
      <c r="A10" t="s">
        <v>14</v>
      </c>
      <c r="B10" s="1">
        <v>428528.68</v>
      </c>
      <c r="C10" s="1">
        <v>453249.51</v>
      </c>
      <c r="D10" s="1">
        <v>521523.43</v>
      </c>
      <c r="E10" s="1">
        <v>429274.93</v>
      </c>
      <c r="F10" s="1">
        <v>457749.07</v>
      </c>
      <c r="G10" s="1">
        <v>493211.75</v>
      </c>
      <c r="H10" s="1">
        <v>386433.24</v>
      </c>
      <c r="I10" s="1">
        <v>399059.07</v>
      </c>
      <c r="J10" s="1">
        <v>489242.07</v>
      </c>
      <c r="K10" s="1">
        <v>431761.66</v>
      </c>
      <c r="L10" s="1">
        <v>462523.53</v>
      </c>
      <c r="M10" s="1">
        <v>504715.16</v>
      </c>
      <c r="N10" s="16">
        <f t="shared" si="0"/>
        <v>5457272.1</v>
      </c>
    </row>
    <row r="11" spans="1:14" ht="12.75">
      <c r="A11" t="s">
        <v>15</v>
      </c>
      <c r="B11" s="1">
        <v>3685.16</v>
      </c>
      <c r="C11" s="1">
        <v>5382.81</v>
      </c>
      <c r="D11" s="1">
        <v>8870.75</v>
      </c>
      <c r="E11" s="1">
        <v>4323.23</v>
      </c>
      <c r="F11" s="1">
        <v>32942.09</v>
      </c>
      <c r="G11" s="1">
        <v>4983.99</v>
      </c>
      <c r="H11" s="1">
        <v>2755.71</v>
      </c>
      <c r="I11" s="1">
        <v>3276.03</v>
      </c>
      <c r="J11" s="1">
        <v>4605.01</v>
      </c>
      <c r="K11" s="1">
        <v>2810.33</v>
      </c>
      <c r="L11" s="1">
        <v>4102.64</v>
      </c>
      <c r="M11" s="1">
        <v>7229.38</v>
      </c>
      <c r="N11" s="16">
        <f t="shared" si="0"/>
        <v>84967.12999999999</v>
      </c>
    </row>
    <row r="12" spans="1:14" ht="12.75">
      <c r="A12" t="s">
        <v>16</v>
      </c>
      <c r="B12" s="1">
        <v>124374.07</v>
      </c>
      <c r="C12" s="1">
        <v>293138.98</v>
      </c>
      <c r="D12" s="1">
        <v>188919.84</v>
      </c>
      <c r="E12" s="1">
        <v>185031.59</v>
      </c>
      <c r="F12" s="1">
        <v>116962.58</v>
      </c>
      <c r="G12" s="1">
        <v>266944.69</v>
      </c>
      <c r="H12" s="1">
        <v>120226.87</v>
      </c>
      <c r="I12" s="1">
        <v>112167.29</v>
      </c>
      <c r="J12" s="1">
        <v>116835.2</v>
      </c>
      <c r="K12" s="1">
        <v>100211.43</v>
      </c>
      <c r="L12" s="1">
        <v>97898.04</v>
      </c>
      <c r="M12" s="1">
        <v>161005.33</v>
      </c>
      <c r="N12" s="16">
        <f t="shared" si="0"/>
        <v>1883715.9100000001</v>
      </c>
    </row>
    <row r="13" spans="1:14" ht="12.75">
      <c r="A13" t="s">
        <v>17</v>
      </c>
      <c r="B13" s="1">
        <v>257189.26</v>
      </c>
      <c r="C13" s="1">
        <v>185406.38</v>
      </c>
      <c r="D13" s="1">
        <v>171630.89</v>
      </c>
      <c r="E13" s="1">
        <v>91564.7</v>
      </c>
      <c r="F13" s="1">
        <v>186310.44</v>
      </c>
      <c r="G13" s="1">
        <v>217325.4</v>
      </c>
      <c r="H13" s="1">
        <v>155900.31</v>
      </c>
      <c r="I13" s="1">
        <v>164493.86</v>
      </c>
      <c r="J13" s="1">
        <v>213857.27</v>
      </c>
      <c r="K13" s="1">
        <v>181817.19</v>
      </c>
      <c r="L13" s="1">
        <v>192214.95</v>
      </c>
      <c r="M13" s="1">
        <v>251972.21</v>
      </c>
      <c r="N13" s="16">
        <f t="shared" si="0"/>
        <v>2269682.86</v>
      </c>
    </row>
    <row r="14" spans="1:14" ht="12.75">
      <c r="A14" t="s">
        <v>18</v>
      </c>
      <c r="B14" s="1">
        <v>81860.09</v>
      </c>
      <c r="C14" s="1">
        <v>108273.18</v>
      </c>
      <c r="D14" s="1">
        <v>65749.12</v>
      </c>
      <c r="E14" s="1">
        <v>180878.64</v>
      </c>
      <c r="F14" s="1">
        <v>120818.01</v>
      </c>
      <c r="G14" s="1">
        <v>81748.52</v>
      </c>
      <c r="H14" s="1">
        <v>59228.71</v>
      </c>
      <c r="I14" s="1">
        <v>83597.72</v>
      </c>
      <c r="J14" s="1">
        <v>85165.19</v>
      </c>
      <c r="K14" s="1">
        <v>102526.97</v>
      </c>
      <c r="L14" s="1">
        <v>184721.21</v>
      </c>
      <c r="M14" s="1">
        <v>99513.19</v>
      </c>
      <c r="N14" s="16">
        <f t="shared" si="0"/>
        <v>1254080.5499999998</v>
      </c>
    </row>
    <row r="15" spans="1:14" ht="12.75">
      <c r="A15" t="s">
        <v>19</v>
      </c>
      <c r="B15" s="1">
        <v>12296.74</v>
      </c>
      <c r="C15" s="1">
        <v>12779.28</v>
      </c>
      <c r="D15" s="1">
        <v>19977.37</v>
      </c>
      <c r="E15" s="1">
        <v>12488.05</v>
      </c>
      <c r="F15" s="1">
        <v>12385.4</v>
      </c>
      <c r="G15" s="1">
        <v>10353.72</v>
      </c>
      <c r="H15" s="1">
        <v>10924.58</v>
      </c>
      <c r="I15" s="1">
        <v>10196.69</v>
      </c>
      <c r="J15" s="1">
        <v>14469.65</v>
      </c>
      <c r="K15" s="1">
        <v>13313.07</v>
      </c>
      <c r="L15" s="1">
        <v>16111.11</v>
      </c>
      <c r="M15" s="1">
        <v>18096.25</v>
      </c>
      <c r="N15" s="16">
        <f t="shared" si="0"/>
        <v>163391.90999999997</v>
      </c>
    </row>
    <row r="16" spans="1:14" ht="12.75">
      <c r="A16" t="s">
        <v>20</v>
      </c>
      <c r="B16" s="1">
        <v>176774.82</v>
      </c>
      <c r="C16" s="1">
        <v>185512.05</v>
      </c>
      <c r="D16" s="1">
        <v>206586.14</v>
      </c>
      <c r="E16" s="1">
        <v>185562.21</v>
      </c>
      <c r="F16" s="1">
        <v>163365.53</v>
      </c>
      <c r="G16" s="1">
        <v>192786.26</v>
      </c>
      <c r="H16" s="1">
        <v>148256.3</v>
      </c>
      <c r="I16" s="1">
        <v>143187.29</v>
      </c>
      <c r="J16" s="1">
        <v>175809.15</v>
      </c>
      <c r="K16" s="1">
        <v>174657.55</v>
      </c>
      <c r="L16" s="1">
        <v>159643.86</v>
      </c>
      <c r="M16" s="1">
        <v>202416.44</v>
      </c>
      <c r="N16" s="16">
        <f t="shared" si="0"/>
        <v>2114557.6</v>
      </c>
    </row>
    <row r="17" spans="1:14" ht="12.75">
      <c r="A17" t="s">
        <v>21</v>
      </c>
      <c r="B17" s="1">
        <v>14427.26</v>
      </c>
      <c r="C17" s="1">
        <v>14722.42</v>
      </c>
      <c r="D17" s="1">
        <v>15884.11</v>
      </c>
      <c r="E17" s="1">
        <v>14973.13</v>
      </c>
      <c r="F17" s="1">
        <v>17628.11</v>
      </c>
      <c r="G17" s="1">
        <v>19790.92</v>
      </c>
      <c r="H17" s="1">
        <v>17992.53</v>
      </c>
      <c r="I17" s="1">
        <v>15324.36</v>
      </c>
      <c r="J17" s="1">
        <v>21756.14</v>
      </c>
      <c r="K17" s="1">
        <v>18362.35</v>
      </c>
      <c r="L17" s="1">
        <v>14858.26</v>
      </c>
      <c r="M17" s="1">
        <v>17477.02</v>
      </c>
      <c r="N17" s="16">
        <f t="shared" si="0"/>
        <v>203196.61</v>
      </c>
    </row>
    <row r="18" spans="1:14" ht="12.75">
      <c r="A18" t="s">
        <v>22</v>
      </c>
      <c r="B18" s="1">
        <v>216763.64</v>
      </c>
      <c r="C18" s="1">
        <v>220780.98</v>
      </c>
      <c r="D18" s="1">
        <v>246378.4</v>
      </c>
      <c r="E18" s="1">
        <v>227602.64</v>
      </c>
      <c r="F18" s="1">
        <v>255279.01</v>
      </c>
      <c r="G18" s="1">
        <v>256827.31</v>
      </c>
      <c r="H18" s="1">
        <v>193068.8</v>
      </c>
      <c r="I18" s="1">
        <v>203406.19</v>
      </c>
      <c r="J18" s="1">
        <v>285223.85</v>
      </c>
      <c r="K18" s="1">
        <v>222099.98</v>
      </c>
      <c r="L18" s="1">
        <v>208529.25</v>
      </c>
      <c r="M18" s="1">
        <v>262036.88</v>
      </c>
      <c r="N18" s="16">
        <f t="shared" si="0"/>
        <v>2797996.9299999997</v>
      </c>
    </row>
    <row r="19" spans="1:14" ht="12.75">
      <c r="A19" t="s">
        <v>23</v>
      </c>
      <c r="B19" s="1">
        <v>23654.5</v>
      </c>
      <c r="C19" s="1">
        <v>23749.99</v>
      </c>
      <c r="D19" s="1">
        <v>28811.5</v>
      </c>
      <c r="E19" s="1">
        <v>26291.48</v>
      </c>
      <c r="F19" s="1">
        <v>30631.7</v>
      </c>
      <c r="G19" s="1">
        <v>29659.4</v>
      </c>
      <c r="H19" s="1">
        <v>25012.57</v>
      </c>
      <c r="I19" s="1">
        <v>25285.65</v>
      </c>
      <c r="J19" s="1">
        <v>26092.19</v>
      </c>
      <c r="K19" s="1">
        <v>29244.97</v>
      </c>
      <c r="L19" s="1">
        <v>27995.02</v>
      </c>
      <c r="M19" s="1">
        <v>30058.87</v>
      </c>
      <c r="N19" s="16">
        <f t="shared" si="0"/>
        <v>326487.84</v>
      </c>
    </row>
    <row r="20" spans="1:14" ht="12.75">
      <c r="A20" t="s">
        <v>24</v>
      </c>
      <c r="B20" s="1">
        <v>22898.64</v>
      </c>
      <c r="C20" s="1">
        <v>10595.93</v>
      </c>
      <c r="D20" s="1">
        <v>36108.34</v>
      </c>
      <c r="E20" s="1">
        <v>23686.91</v>
      </c>
      <c r="F20" s="1">
        <v>24402.11</v>
      </c>
      <c r="G20" s="1">
        <v>27296.07</v>
      </c>
      <c r="H20" s="1">
        <v>32631.16</v>
      </c>
      <c r="I20" s="1">
        <v>41820.87</v>
      </c>
      <c r="J20" s="1">
        <v>57223.56</v>
      </c>
      <c r="K20" s="1">
        <v>36715.21</v>
      </c>
      <c r="L20" s="1">
        <v>36811.12</v>
      </c>
      <c r="M20" s="1">
        <v>47301.59</v>
      </c>
      <c r="N20" s="16">
        <f t="shared" si="0"/>
        <v>397491.51</v>
      </c>
    </row>
    <row r="21" spans="1:14" ht="12.75">
      <c r="A21" t="s">
        <v>25</v>
      </c>
      <c r="B21" s="1">
        <v>2977336.16</v>
      </c>
      <c r="C21" s="1">
        <v>3037261.1</v>
      </c>
      <c r="D21" s="1">
        <v>3267303.57</v>
      </c>
      <c r="E21" s="1">
        <v>2907578.01</v>
      </c>
      <c r="F21" s="1">
        <v>2801183.43</v>
      </c>
      <c r="G21" s="1">
        <v>3562458.33</v>
      </c>
      <c r="H21" s="1">
        <v>2546758.29</v>
      </c>
      <c r="I21" s="1">
        <v>2813104.08</v>
      </c>
      <c r="J21" s="1">
        <v>3076147.46</v>
      </c>
      <c r="K21" s="1">
        <v>2700477.07</v>
      </c>
      <c r="L21" s="1">
        <v>2848542.43</v>
      </c>
      <c r="M21" s="1">
        <v>3249751.76</v>
      </c>
      <c r="N21" s="16">
        <f t="shared" si="0"/>
        <v>35787901.69</v>
      </c>
    </row>
    <row r="22" spans="1:14" ht="12.75">
      <c r="A22" t="s">
        <v>26</v>
      </c>
      <c r="B22" s="1">
        <v>63256.55</v>
      </c>
      <c r="C22" s="1">
        <v>119727.66</v>
      </c>
      <c r="D22" s="1">
        <v>92889.27</v>
      </c>
      <c r="E22" s="1">
        <v>64543.29</v>
      </c>
      <c r="F22" s="1">
        <v>60383.38</v>
      </c>
      <c r="G22" s="1">
        <v>72438.3</v>
      </c>
      <c r="H22" s="1">
        <v>57443.76</v>
      </c>
      <c r="I22" s="1">
        <v>68966.69</v>
      </c>
      <c r="J22" s="1">
        <v>83220.93</v>
      </c>
      <c r="K22" s="17">
        <v>69056.93</v>
      </c>
      <c r="L22" s="1">
        <v>68594.22</v>
      </c>
      <c r="M22" s="1">
        <v>88954.59</v>
      </c>
      <c r="N22" s="16">
        <f t="shared" si="0"/>
        <v>909475.5699999997</v>
      </c>
    </row>
    <row r="23" ht="12.75">
      <c r="B23" s="17"/>
    </row>
    <row r="24" spans="1:14" ht="12.75">
      <c r="A24" t="s">
        <v>9</v>
      </c>
      <c r="B24" s="18">
        <f aca="true" t="shared" si="1" ref="B24:M24">SUM(B6:B23)</f>
        <v>19671382.85</v>
      </c>
      <c r="C24" s="18">
        <f t="shared" si="1"/>
        <v>20261327.1</v>
      </c>
      <c r="D24" s="18">
        <f t="shared" si="1"/>
        <v>21095938.84</v>
      </c>
      <c r="E24" s="18">
        <f t="shared" si="1"/>
        <v>19513330.67</v>
      </c>
      <c r="F24" s="18">
        <f t="shared" si="1"/>
        <v>19431008.479999997</v>
      </c>
      <c r="G24" s="18">
        <f t="shared" si="1"/>
        <v>23515730.27</v>
      </c>
      <c r="H24" s="18">
        <f t="shared" si="1"/>
        <v>18374908.700000003</v>
      </c>
      <c r="I24" s="18">
        <f t="shared" si="1"/>
        <v>18972603.95</v>
      </c>
      <c r="J24" s="18">
        <f t="shared" si="1"/>
        <v>21917006.61</v>
      </c>
      <c r="K24" s="18">
        <f t="shared" si="1"/>
        <v>19293574.51</v>
      </c>
      <c r="L24" s="18">
        <f t="shared" si="1"/>
        <v>20085496.830000002</v>
      </c>
      <c r="M24" s="18">
        <f t="shared" si="1"/>
        <v>21909375.540000003</v>
      </c>
      <c r="N24" s="18">
        <f>SUM(N6:N22)</f>
        <v>244041684.35000002</v>
      </c>
    </row>
    <row r="26" spans="1:14" ht="15">
      <c r="A26" s="19" t="s">
        <v>40</v>
      </c>
      <c r="B26" s="1">
        <v>148628.53</v>
      </c>
      <c r="C26" s="1">
        <v>153060.71</v>
      </c>
      <c r="D26" s="1">
        <v>159375.03</v>
      </c>
      <c r="E26" s="1">
        <v>147404.18</v>
      </c>
      <c r="F26" s="1">
        <v>146798.87</v>
      </c>
      <c r="G26" s="1">
        <v>177659.93</v>
      </c>
      <c r="H26" s="1">
        <v>138792.52</v>
      </c>
      <c r="I26" s="1">
        <v>143337.44</v>
      </c>
      <c r="J26" s="1">
        <v>165571.45</v>
      </c>
      <c r="K26" s="1">
        <v>145728.31</v>
      </c>
      <c r="L26" s="1">
        <v>151741.12</v>
      </c>
      <c r="M26" s="1">
        <v>165511.56</v>
      </c>
      <c r="N26" s="20"/>
    </row>
    <row r="27" ht="12.75">
      <c r="A27" s="21"/>
    </row>
    <row r="28" spans="13:14" ht="13.5" thickBot="1">
      <c r="M28" s="22" t="s">
        <v>41</v>
      </c>
      <c r="N28" s="23">
        <f>N24+N26</f>
        <v>244041684.35000002</v>
      </c>
    </row>
    <row r="29" ht="13.5" thickTop="1">
      <c r="C29" s="19"/>
    </row>
    <row r="39" ht="12.75">
      <c r="A39" t="str">
        <f ca="1">CELL("filename")</f>
        <v>S:\Div - Adm Svc\Distribution &amp; Statistics\Distributions\WEB\[Consolidated_Tax_07.xls]SCCRT Out of State</v>
      </c>
    </row>
  </sheetData>
  <printOptions horizontalCentered="1"/>
  <pageMargins left="0" right="0" top="0.5" bottom="0.5" header="0.5" footer="0.5"/>
  <pageSetup fitToHeight="1" fitToWidth="1" horizontalDpi="600" verticalDpi="600" orientation="landscape" paperSize="5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14.00390625" style="0" bestFit="1" customWidth="1"/>
    <col min="3" max="8" width="13.8515625" style="0" bestFit="1" customWidth="1"/>
    <col min="9" max="9" width="14.00390625" style="0" bestFit="1" customWidth="1"/>
    <col min="10" max="13" width="13.8515625" style="0" bestFit="1" customWidth="1"/>
    <col min="14" max="14" width="16.00390625" style="0" bestFit="1" customWidth="1"/>
  </cols>
  <sheetData>
    <row r="2" ht="20.25">
      <c r="A2" s="24" t="s">
        <v>254</v>
      </c>
    </row>
    <row r="4" spans="1:14" s="15" customFormat="1" ht="12.75">
      <c r="A4" s="15" t="s">
        <v>2</v>
      </c>
      <c r="B4" s="15" t="s">
        <v>27</v>
      </c>
      <c r="C4" s="15" t="s">
        <v>28</v>
      </c>
      <c r="D4" s="15" t="s">
        <v>29</v>
      </c>
      <c r="E4" s="15" t="s">
        <v>30</v>
      </c>
      <c r="F4" s="15" t="s">
        <v>31</v>
      </c>
      <c r="G4" s="15" t="s">
        <v>32</v>
      </c>
      <c r="H4" s="15" t="s">
        <v>33</v>
      </c>
      <c r="I4" s="15" t="s">
        <v>34</v>
      </c>
      <c r="J4" s="15" t="s">
        <v>35</v>
      </c>
      <c r="K4" s="15" t="s">
        <v>36</v>
      </c>
      <c r="L4" s="15" t="s">
        <v>37</v>
      </c>
      <c r="M4" s="15" t="s">
        <v>38</v>
      </c>
      <c r="N4" s="15" t="s">
        <v>39</v>
      </c>
    </row>
    <row r="5" spans="2:4" ht="12.75">
      <c r="B5" s="16"/>
      <c r="C5" s="16"/>
      <c r="D5" s="16"/>
    </row>
    <row r="6" spans="1:14" ht="12.75">
      <c r="A6" t="s">
        <v>10</v>
      </c>
      <c r="B6" s="16">
        <v>1445431.44</v>
      </c>
      <c r="C6" s="16">
        <v>1491332.37</v>
      </c>
      <c r="D6" s="1">
        <v>1521222.54</v>
      </c>
      <c r="E6" s="16">
        <v>1459090.62</v>
      </c>
      <c r="F6" s="16">
        <v>1281040.97</v>
      </c>
      <c r="G6" s="16">
        <v>1635233.6</v>
      </c>
      <c r="H6" s="16">
        <v>1309151.98</v>
      </c>
      <c r="I6" s="16">
        <v>1282195.1</v>
      </c>
      <c r="J6" s="16">
        <v>1621641.14</v>
      </c>
      <c r="K6" s="5">
        <v>1318518.8</v>
      </c>
      <c r="L6" s="16">
        <v>1379178.35</v>
      </c>
      <c r="M6" s="16">
        <v>1694893.15</v>
      </c>
      <c r="N6" s="16">
        <f>SUM(B6:M6)</f>
        <v>17438930.06</v>
      </c>
    </row>
    <row r="7" spans="1:14" ht="12.75">
      <c r="A7" t="s">
        <v>11</v>
      </c>
      <c r="B7" s="16">
        <v>473135.17</v>
      </c>
      <c r="C7" s="16">
        <v>436541.01</v>
      </c>
      <c r="D7" s="1">
        <v>478712.39</v>
      </c>
      <c r="E7" s="16">
        <v>387105.64</v>
      </c>
      <c r="F7" s="16">
        <v>401669.77</v>
      </c>
      <c r="G7" s="16">
        <v>517654.06</v>
      </c>
      <c r="H7" s="16">
        <v>361579.66</v>
      </c>
      <c r="I7" s="16">
        <v>412696.16</v>
      </c>
      <c r="J7" s="16">
        <v>469896.07</v>
      </c>
      <c r="K7" s="5">
        <v>408315.78</v>
      </c>
      <c r="L7" s="16">
        <v>453415.98</v>
      </c>
      <c r="M7" s="16">
        <v>497170.35</v>
      </c>
      <c r="N7" s="16">
        <f aca="true" t="shared" si="0" ref="N7:N22">SUM(B7:M7)</f>
        <v>5297892.039999999</v>
      </c>
    </row>
    <row r="8" spans="1:14" ht="12.75">
      <c r="A8" t="s">
        <v>12</v>
      </c>
      <c r="B8" s="16">
        <v>49687110.33891326</v>
      </c>
      <c r="C8" s="16">
        <v>51012116.16891326</v>
      </c>
      <c r="D8" s="1">
        <v>53097109.94891326</v>
      </c>
      <c r="E8" s="16">
        <v>49729713.67891329</v>
      </c>
      <c r="F8" s="16">
        <v>49775656.808913246</v>
      </c>
      <c r="G8" s="16">
        <v>60062163.848913215</v>
      </c>
      <c r="H8" s="16">
        <v>47678455.58891325</v>
      </c>
      <c r="I8" s="16">
        <v>48676142.77891326</v>
      </c>
      <c r="J8" s="16">
        <v>56845862.46891325</v>
      </c>
      <c r="K8" s="5">
        <v>49941503.61891327</v>
      </c>
      <c r="L8" s="16">
        <v>51930526.07891326</v>
      </c>
      <c r="M8" s="16">
        <v>55662150.128913246</v>
      </c>
      <c r="N8" s="16">
        <f t="shared" si="0"/>
        <v>624098511.4569591</v>
      </c>
    </row>
    <row r="9" spans="1:14" ht="12.75">
      <c r="A9" t="s">
        <v>13</v>
      </c>
      <c r="B9" s="16">
        <v>1297776.0574247257</v>
      </c>
      <c r="C9" s="16">
        <v>1297776.0574247257</v>
      </c>
      <c r="D9" s="1">
        <v>1297776.0574247257</v>
      </c>
      <c r="E9" s="16">
        <v>1297776.0574247257</v>
      </c>
      <c r="F9" s="16">
        <v>1297776.0574247257</v>
      </c>
      <c r="G9" s="16">
        <v>1297776.0574247257</v>
      </c>
      <c r="H9" s="16">
        <v>1297776.0574247257</v>
      </c>
      <c r="I9" s="16">
        <v>1297776.0574247257</v>
      </c>
      <c r="J9" s="16">
        <v>1297776.0574247257</v>
      </c>
      <c r="K9" s="5">
        <v>1297776.0574247257</v>
      </c>
      <c r="L9" s="16">
        <v>1297776.0574247257</v>
      </c>
      <c r="M9" s="16">
        <v>1297776.0574247257</v>
      </c>
      <c r="N9" s="16">
        <f t="shared" si="0"/>
        <v>15573312.68909671</v>
      </c>
    </row>
    <row r="10" spans="1:14" ht="12.75">
      <c r="A10" t="s">
        <v>14</v>
      </c>
      <c r="B10" s="16">
        <v>1500142.73</v>
      </c>
      <c r="C10" s="16">
        <v>1593767.91</v>
      </c>
      <c r="D10" s="1">
        <v>1864531.65</v>
      </c>
      <c r="E10" s="16">
        <v>1512590.37</v>
      </c>
      <c r="F10" s="16">
        <v>1619127.58</v>
      </c>
      <c r="G10" s="16">
        <v>1733809.81</v>
      </c>
      <c r="H10" s="16">
        <v>1339037.79</v>
      </c>
      <c r="I10" s="16">
        <v>1384046.5</v>
      </c>
      <c r="J10" s="16">
        <v>1727146.21</v>
      </c>
      <c r="K10" s="5">
        <v>1514526.99</v>
      </c>
      <c r="L10" s="16">
        <v>1630535.9</v>
      </c>
      <c r="M10" s="16">
        <v>1799295.17</v>
      </c>
      <c r="N10" s="16">
        <f t="shared" si="0"/>
        <v>19218558.61</v>
      </c>
    </row>
    <row r="11" spans="1:14" ht="12.75">
      <c r="A11" t="s">
        <v>15</v>
      </c>
      <c r="B11" s="16">
        <v>94476.77520677901</v>
      </c>
      <c r="C11" s="16">
        <v>94476.77520677901</v>
      </c>
      <c r="D11" s="1">
        <v>94476.77520677901</v>
      </c>
      <c r="E11" s="16">
        <v>94476.77520677901</v>
      </c>
      <c r="F11" s="16">
        <v>94476.77520677901</v>
      </c>
      <c r="G11" s="16">
        <v>94476.77520677901</v>
      </c>
      <c r="H11" s="16">
        <v>94476.77520677901</v>
      </c>
      <c r="I11" s="16">
        <v>94476.77520677901</v>
      </c>
      <c r="J11" s="16">
        <v>94476.77520677901</v>
      </c>
      <c r="K11" s="5">
        <v>94476.77520677901</v>
      </c>
      <c r="L11" s="16">
        <v>94476.77520677901</v>
      </c>
      <c r="M11" s="16">
        <v>94476.77520677901</v>
      </c>
      <c r="N11" s="16">
        <f t="shared" si="0"/>
        <v>1133721.3024813482</v>
      </c>
    </row>
    <row r="12" spans="1:14" ht="12.75">
      <c r="A12" t="s">
        <v>16</v>
      </c>
      <c r="B12" s="16">
        <v>469353.1</v>
      </c>
      <c r="C12" s="16">
        <v>1104105.67</v>
      </c>
      <c r="D12" s="1">
        <v>733082.61</v>
      </c>
      <c r="E12" s="16">
        <v>705221.46</v>
      </c>
      <c r="F12" s="16">
        <v>448518.63</v>
      </c>
      <c r="G12" s="16">
        <v>1039043.56</v>
      </c>
      <c r="H12" s="16">
        <v>453585.38</v>
      </c>
      <c r="I12" s="16">
        <v>420360.55</v>
      </c>
      <c r="J12" s="16">
        <v>452078.3</v>
      </c>
      <c r="K12" s="5">
        <v>380060.62</v>
      </c>
      <c r="L12" s="16">
        <v>367305.29</v>
      </c>
      <c r="M12" s="16">
        <v>626872.06</v>
      </c>
      <c r="N12" s="16">
        <f t="shared" si="0"/>
        <v>7199587.229999999</v>
      </c>
    </row>
    <row r="13" spans="1:14" ht="12.75">
      <c r="A13" t="s">
        <v>17</v>
      </c>
      <c r="B13" s="16">
        <v>931346.24</v>
      </c>
      <c r="C13" s="16">
        <v>657355.69</v>
      </c>
      <c r="D13" s="1">
        <v>607616.06</v>
      </c>
      <c r="E13" s="16">
        <v>302657.07</v>
      </c>
      <c r="F13" s="16">
        <v>665744.07</v>
      </c>
      <c r="G13" s="16">
        <v>779220</v>
      </c>
      <c r="H13" s="16">
        <v>545492.8</v>
      </c>
      <c r="I13" s="16">
        <v>576660.17</v>
      </c>
      <c r="J13" s="16">
        <v>769042.92</v>
      </c>
      <c r="K13" s="5">
        <v>646070.43</v>
      </c>
      <c r="L13" s="16">
        <v>683886.4</v>
      </c>
      <c r="M13" s="16">
        <v>922408.09</v>
      </c>
      <c r="N13" s="16">
        <f t="shared" si="0"/>
        <v>8087499.9399999995</v>
      </c>
    </row>
    <row r="14" spans="1:14" ht="12.75">
      <c r="A14" t="s">
        <v>18</v>
      </c>
      <c r="B14" s="16">
        <v>228320.93445324307</v>
      </c>
      <c r="C14" s="16">
        <v>228320.93445324307</v>
      </c>
      <c r="D14" s="1">
        <v>228320.93445324307</v>
      </c>
      <c r="E14" s="16">
        <v>228320.93445324307</v>
      </c>
      <c r="F14" s="16">
        <v>228320.93445324307</v>
      </c>
      <c r="G14" s="16">
        <v>228320.93445324307</v>
      </c>
      <c r="H14" s="16">
        <v>228320.93445324307</v>
      </c>
      <c r="I14" s="16">
        <v>228320.93445324307</v>
      </c>
      <c r="J14" s="16">
        <v>228320.93445324307</v>
      </c>
      <c r="K14" s="5">
        <v>228320.93445324307</v>
      </c>
      <c r="L14" s="16">
        <v>228320.93445324307</v>
      </c>
      <c r="M14" s="16">
        <v>228320.93445324307</v>
      </c>
      <c r="N14" s="16">
        <f t="shared" si="0"/>
        <v>2739851.213438917</v>
      </c>
    </row>
    <row r="15" spans="1:14" ht="12.75">
      <c r="A15" t="s">
        <v>19</v>
      </c>
      <c r="B15" s="16">
        <v>110150.93627312144</v>
      </c>
      <c r="C15" s="16">
        <v>110150.93627312144</v>
      </c>
      <c r="D15" s="1">
        <v>110150.93627312144</v>
      </c>
      <c r="E15" s="16">
        <v>110150.93627312144</v>
      </c>
      <c r="F15" s="16">
        <v>110150.93627312144</v>
      </c>
      <c r="G15" s="16">
        <v>110150.93627312144</v>
      </c>
      <c r="H15" s="16">
        <v>110150.93627312144</v>
      </c>
      <c r="I15" s="16">
        <v>110150.93627312144</v>
      </c>
      <c r="J15" s="16">
        <v>110150.93627312144</v>
      </c>
      <c r="K15" s="5">
        <v>110150.93627312144</v>
      </c>
      <c r="L15" s="16">
        <v>110150.93627312144</v>
      </c>
      <c r="M15" s="16">
        <v>110150.93627312144</v>
      </c>
      <c r="N15" s="16">
        <f t="shared" si="0"/>
        <v>1321811.2352774572</v>
      </c>
    </row>
    <row r="16" spans="1:14" ht="12.75">
      <c r="A16" t="s">
        <v>20</v>
      </c>
      <c r="B16" s="16">
        <v>931466.366626609</v>
      </c>
      <c r="C16" s="16">
        <v>931466.366626609</v>
      </c>
      <c r="D16" s="1">
        <v>931466.366626609</v>
      </c>
      <c r="E16" s="16">
        <v>931466.366626609</v>
      </c>
      <c r="F16" s="16">
        <v>931466.366626609</v>
      </c>
      <c r="G16" s="16">
        <v>931466.366626609</v>
      </c>
      <c r="H16" s="16">
        <v>931466.366626609</v>
      </c>
      <c r="I16" s="16">
        <v>931466.366626609</v>
      </c>
      <c r="J16" s="16">
        <v>931466.366626609</v>
      </c>
      <c r="K16" s="5">
        <v>931466.366626609</v>
      </c>
      <c r="L16" s="16">
        <v>931466.366626609</v>
      </c>
      <c r="M16" s="16">
        <v>931466.366626609</v>
      </c>
      <c r="N16" s="16">
        <f t="shared" si="0"/>
        <v>11177596.399519308</v>
      </c>
    </row>
    <row r="17" spans="1:14" ht="12.75">
      <c r="A17" t="s">
        <v>21</v>
      </c>
      <c r="B17" s="16">
        <v>153553.59257809172</v>
      </c>
      <c r="C17" s="16">
        <v>153553.59257809172</v>
      </c>
      <c r="D17" s="1">
        <v>153553.59257809172</v>
      </c>
      <c r="E17" s="16">
        <v>153553.59257809172</v>
      </c>
      <c r="F17" s="16">
        <v>153553.59257809172</v>
      </c>
      <c r="G17" s="16">
        <v>153553.59257809172</v>
      </c>
      <c r="H17" s="16">
        <v>153553.59257809172</v>
      </c>
      <c r="I17" s="16">
        <v>153553.59257809172</v>
      </c>
      <c r="J17" s="16">
        <v>153553.59257809172</v>
      </c>
      <c r="K17" s="5">
        <v>153553.59257809172</v>
      </c>
      <c r="L17" s="16">
        <v>153553.59257809172</v>
      </c>
      <c r="M17" s="16">
        <v>153553.59257809172</v>
      </c>
      <c r="N17" s="16">
        <f t="shared" si="0"/>
        <v>1842643.1109371001</v>
      </c>
    </row>
    <row r="18" spans="1:14" ht="12.75">
      <c r="A18" t="s">
        <v>22</v>
      </c>
      <c r="B18" s="16">
        <v>711220.24</v>
      </c>
      <c r="C18" s="16">
        <v>730690.58</v>
      </c>
      <c r="D18" s="1">
        <v>812157.57</v>
      </c>
      <c r="E18" s="16">
        <v>756978.04</v>
      </c>
      <c r="F18" s="16">
        <v>854688.94</v>
      </c>
      <c r="G18" s="16">
        <v>834292.25</v>
      </c>
      <c r="H18" s="16">
        <v>620441.88</v>
      </c>
      <c r="I18" s="16">
        <v>660540.15</v>
      </c>
      <c r="J18" s="16">
        <v>952445.5</v>
      </c>
      <c r="K18" s="5">
        <v>728563.97</v>
      </c>
      <c r="L18" s="16">
        <v>683336.38</v>
      </c>
      <c r="M18" s="16">
        <v>859643.3</v>
      </c>
      <c r="N18" s="16">
        <f t="shared" si="0"/>
        <v>9204998.799999999</v>
      </c>
    </row>
    <row r="19" spans="1:14" ht="12.75">
      <c r="A19" t="s">
        <v>23</v>
      </c>
      <c r="B19" s="16">
        <v>172098.95131481733</v>
      </c>
      <c r="C19" s="16">
        <v>172098.95131481733</v>
      </c>
      <c r="D19" s="1">
        <v>172098.95131481733</v>
      </c>
      <c r="E19" s="16">
        <v>172098.95131481733</v>
      </c>
      <c r="F19" s="16">
        <v>172098.95131481733</v>
      </c>
      <c r="G19" s="16">
        <v>172098.95131481733</v>
      </c>
      <c r="H19" s="16">
        <v>172098.95131481733</v>
      </c>
      <c r="I19" s="16">
        <v>172098.95131481733</v>
      </c>
      <c r="J19" s="16">
        <v>172098.95131481733</v>
      </c>
      <c r="K19" s="5">
        <v>172098.95131481733</v>
      </c>
      <c r="L19" s="16">
        <v>172098.95131481733</v>
      </c>
      <c r="M19" s="16">
        <v>172098.95131481733</v>
      </c>
      <c r="N19" s="16">
        <f t="shared" si="0"/>
        <v>2065187.4157778083</v>
      </c>
    </row>
    <row r="20" spans="1:14" ht="12.75">
      <c r="A20" t="s">
        <v>24</v>
      </c>
      <c r="B20" s="16">
        <v>144250.51600582208</v>
      </c>
      <c r="C20" s="16">
        <v>144250.51600582208</v>
      </c>
      <c r="D20" s="1">
        <v>144250.51600582208</v>
      </c>
      <c r="E20" s="16">
        <v>144250.51600582208</v>
      </c>
      <c r="F20" s="16">
        <v>144250.51600582208</v>
      </c>
      <c r="G20" s="16">
        <v>144250.51600582208</v>
      </c>
      <c r="H20" s="16">
        <v>144250.51600582208</v>
      </c>
      <c r="I20" s="16">
        <v>144250.51600582208</v>
      </c>
      <c r="J20" s="16">
        <v>144250.51600582208</v>
      </c>
      <c r="K20" s="5">
        <v>144250.51600582208</v>
      </c>
      <c r="L20" s="16">
        <v>144250.51600582208</v>
      </c>
      <c r="M20" s="16">
        <v>144250.51600582208</v>
      </c>
      <c r="N20" s="16">
        <f t="shared" si="0"/>
        <v>1731006.1920698646</v>
      </c>
    </row>
    <row r="21" spans="1:14" ht="12.75">
      <c r="A21" t="s">
        <v>25</v>
      </c>
      <c r="B21" s="16">
        <v>10239133</v>
      </c>
      <c r="C21" s="16">
        <v>10483812.04</v>
      </c>
      <c r="D21" s="1">
        <v>11319870.25</v>
      </c>
      <c r="E21" s="16">
        <v>10036454.88</v>
      </c>
      <c r="F21" s="16">
        <v>9563000.38</v>
      </c>
      <c r="G21" s="16">
        <v>12301829.02</v>
      </c>
      <c r="H21" s="16">
        <v>8593415.16</v>
      </c>
      <c r="I21" s="16">
        <v>9593593.11</v>
      </c>
      <c r="J21" s="16">
        <v>10466177.14</v>
      </c>
      <c r="K21" s="5">
        <v>9176028.22</v>
      </c>
      <c r="L21" s="16">
        <v>9770321.73</v>
      </c>
      <c r="M21" s="16">
        <v>11213985.11</v>
      </c>
      <c r="N21" s="16">
        <f t="shared" si="0"/>
        <v>122757620.04</v>
      </c>
    </row>
    <row r="22" spans="1:14" ht="12.75">
      <c r="A22" t="s">
        <v>26</v>
      </c>
      <c r="B22" s="16">
        <v>250802.06120354365</v>
      </c>
      <c r="C22" s="16">
        <v>250802.06120354365</v>
      </c>
      <c r="D22" s="17">
        <v>250802.06120354365</v>
      </c>
      <c r="E22" s="16">
        <v>250802.06120354365</v>
      </c>
      <c r="F22" s="16">
        <v>250802.06120354365</v>
      </c>
      <c r="G22" s="16">
        <v>250802.06120354365</v>
      </c>
      <c r="H22" s="16">
        <v>250802.06120354365</v>
      </c>
      <c r="I22" s="16">
        <v>250802.06120354365</v>
      </c>
      <c r="J22" s="16">
        <v>250802.06120354365</v>
      </c>
      <c r="K22" s="74">
        <v>250802.06120354365</v>
      </c>
      <c r="L22" s="16">
        <v>250802.06120354365</v>
      </c>
      <c r="M22" s="16">
        <v>250802.06120354365</v>
      </c>
      <c r="N22" s="16">
        <f t="shared" si="0"/>
        <v>3009624.734442523</v>
      </c>
    </row>
    <row r="23" spans="2:14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2.75">
      <c r="A24" t="s">
        <v>9</v>
      </c>
      <c r="B24" s="18">
        <f>SUM(B6:B23)</f>
        <v>68839768.45</v>
      </c>
      <c r="C24" s="18">
        <f aca="true" t="shared" si="1" ref="C24:M24">SUM(C6:C23)</f>
        <v>70892617.63</v>
      </c>
      <c r="D24" s="18">
        <f t="shared" si="1"/>
        <v>73817199.21000001</v>
      </c>
      <c r="E24" s="18">
        <f t="shared" si="1"/>
        <v>68272707.95000002</v>
      </c>
      <c r="F24" s="18">
        <f t="shared" si="1"/>
        <v>67992343.33999999</v>
      </c>
      <c r="G24" s="18">
        <f t="shared" si="1"/>
        <v>82286142.33999999</v>
      </c>
      <c r="H24" s="18">
        <f t="shared" si="1"/>
        <v>64284056.43</v>
      </c>
      <c r="I24" s="18">
        <f t="shared" si="1"/>
        <v>66389130.71</v>
      </c>
      <c r="J24" s="18">
        <f t="shared" si="1"/>
        <v>76687185.94</v>
      </c>
      <c r="K24" s="18">
        <f t="shared" si="1"/>
        <v>67496484.62</v>
      </c>
      <c r="L24" s="18">
        <f t="shared" si="1"/>
        <v>70281402.3</v>
      </c>
      <c r="M24" s="18">
        <f t="shared" si="1"/>
        <v>76659313.54999998</v>
      </c>
      <c r="N24" s="18">
        <f>SUM(N6:N22)</f>
        <v>853898352.47</v>
      </c>
    </row>
    <row r="26" spans="1:14" ht="12.75">
      <c r="A26" s="19" t="s">
        <v>40</v>
      </c>
      <c r="B26" s="16">
        <v>520199.73</v>
      </c>
      <c r="C26" s="16">
        <v>535712.47</v>
      </c>
      <c r="D26" s="16">
        <v>557812.6</v>
      </c>
      <c r="E26" s="16">
        <v>515914.65</v>
      </c>
      <c r="F26" s="16">
        <v>513796.04</v>
      </c>
      <c r="G26" s="16">
        <v>621809.63</v>
      </c>
      <c r="H26" s="16">
        <v>485773.73</v>
      </c>
      <c r="I26" s="16">
        <v>501681.06</v>
      </c>
      <c r="J26" s="16">
        <v>579500.13</v>
      </c>
      <c r="K26" s="16">
        <v>510049.01</v>
      </c>
      <c r="L26" s="16">
        <v>531093.68</v>
      </c>
      <c r="M26" s="16">
        <v>579289.52</v>
      </c>
      <c r="N26" s="16"/>
    </row>
    <row r="28" spans="7:14" ht="12.75">
      <c r="G28" s="16"/>
      <c r="K28" s="25" t="s">
        <v>42</v>
      </c>
      <c r="L28" s="26"/>
      <c r="M28" s="26"/>
      <c r="N28" s="27">
        <f>N24+N26</f>
        <v>853898352.47</v>
      </c>
    </row>
    <row r="29" spans="11:14" ht="15">
      <c r="K29" s="28" t="s">
        <v>43</v>
      </c>
      <c r="L29" s="22"/>
      <c r="M29" s="22"/>
      <c r="N29" s="29">
        <v>0</v>
      </c>
    </row>
    <row r="30" spans="11:14" ht="13.5" thickBot="1">
      <c r="K30" s="30" t="s">
        <v>44</v>
      </c>
      <c r="L30" s="31"/>
      <c r="M30" s="31"/>
      <c r="N30" s="32">
        <f>SUM(N28:N29)</f>
        <v>853898352.47</v>
      </c>
    </row>
    <row r="31" ht="13.5" thickTop="1"/>
    <row r="39" ht="12.75">
      <c r="A39" t="str">
        <f ca="1">CELL("filename")</f>
        <v>S:\Div - Adm Svc\Distribution &amp; Statistics\Distributions\WEB\[Consolidated_Tax_07.xls]SCCRT Out of State</v>
      </c>
    </row>
  </sheetData>
  <printOptions horizontalCentered="1"/>
  <pageMargins left="0" right="0" top="0.5" bottom="0.5" header="0.5" footer="0.5"/>
  <pageSetup fitToHeight="1" fitToWidth="1" horizontalDpi="600" verticalDpi="600" orientation="landscape" paperSize="5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4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23.28125" style="0" customWidth="1"/>
    <col min="2" max="13" width="14.00390625" style="0" bestFit="1" customWidth="1"/>
    <col min="14" max="14" width="15.00390625" style="0" bestFit="1" customWidth="1"/>
    <col min="15" max="15" width="16.00390625" style="0" bestFit="1" customWidth="1"/>
  </cols>
  <sheetData>
    <row r="2" ht="20.25">
      <c r="A2" s="33" t="s">
        <v>255</v>
      </c>
    </row>
    <row r="4" spans="1:14" s="15" customFormat="1" ht="12.75">
      <c r="A4" s="15" t="s">
        <v>2</v>
      </c>
      <c r="B4" s="15" t="s">
        <v>27</v>
      </c>
      <c r="C4" s="15" t="s">
        <v>28</v>
      </c>
      <c r="D4" s="15" t="s">
        <v>29</v>
      </c>
      <c r="E4" s="15" t="s">
        <v>30</v>
      </c>
      <c r="F4" s="15" t="s">
        <v>31</v>
      </c>
      <c r="G4" s="15" t="s">
        <v>32</v>
      </c>
      <c r="H4" s="15" t="s">
        <v>33</v>
      </c>
      <c r="I4" s="15" t="s">
        <v>34</v>
      </c>
      <c r="J4" s="15" t="s">
        <v>35</v>
      </c>
      <c r="K4" s="15" t="s">
        <v>36</v>
      </c>
      <c r="L4" s="15" t="s">
        <v>37</v>
      </c>
      <c r="M4" s="15" t="s">
        <v>38</v>
      </c>
      <c r="N4" s="15" t="s">
        <v>39</v>
      </c>
    </row>
    <row r="6" spans="1:14" ht="12.75">
      <c r="A6" t="s">
        <v>10</v>
      </c>
      <c r="B6" s="16">
        <v>28511.2</v>
      </c>
      <c r="C6" s="16">
        <v>32659.88</v>
      </c>
      <c r="D6" s="1">
        <v>33488.83</v>
      </c>
      <c r="E6" s="16">
        <v>31317.74</v>
      </c>
      <c r="F6" s="16">
        <v>25037.52</v>
      </c>
      <c r="G6" s="16">
        <v>33023.07</v>
      </c>
      <c r="H6" s="16">
        <v>22809.9</v>
      </c>
      <c r="I6" s="16">
        <v>28886.73</v>
      </c>
      <c r="J6" s="16">
        <v>27364.58</v>
      </c>
      <c r="K6" s="16">
        <v>31013.07</v>
      </c>
      <c r="L6" s="16">
        <v>28976.97</v>
      </c>
      <c r="M6" s="16">
        <v>31794.52</v>
      </c>
      <c r="N6" s="16">
        <f>SUM(B6:M6)</f>
        <v>354884.01</v>
      </c>
    </row>
    <row r="7" spans="1:14" ht="12.75">
      <c r="A7" t="s">
        <v>11</v>
      </c>
      <c r="B7" s="16">
        <v>13273.5</v>
      </c>
      <c r="C7" s="16">
        <v>15204.94</v>
      </c>
      <c r="D7" s="1">
        <v>15590.86</v>
      </c>
      <c r="E7" s="16">
        <v>14580.1</v>
      </c>
      <c r="F7" s="16">
        <v>11656.32</v>
      </c>
      <c r="G7" s="16">
        <v>15374.02</v>
      </c>
      <c r="H7" s="16">
        <v>10619.24</v>
      </c>
      <c r="I7" s="16">
        <v>13448.34</v>
      </c>
      <c r="J7" s="16">
        <v>12739.69</v>
      </c>
      <c r="K7" s="16">
        <v>14438.26</v>
      </c>
      <c r="L7" s="16">
        <v>13745.49</v>
      </c>
      <c r="M7" s="16">
        <v>15082.02</v>
      </c>
      <c r="N7" s="16">
        <f aca="true" t="shared" si="0" ref="N7:N21">SUM(B7:M7)</f>
        <v>165752.78</v>
      </c>
    </row>
    <row r="8" spans="1:14" ht="12.75">
      <c r="A8" t="s">
        <v>12</v>
      </c>
      <c r="B8" s="16">
        <v>896906.37</v>
      </c>
      <c r="C8" s="16">
        <v>1027415.7</v>
      </c>
      <c r="D8" s="1">
        <v>1053493.13</v>
      </c>
      <c r="E8" s="16">
        <v>985194.63</v>
      </c>
      <c r="F8" s="16">
        <v>787631.47</v>
      </c>
      <c r="G8" s="16">
        <v>1038841.05</v>
      </c>
      <c r="H8" s="16">
        <v>717554.71</v>
      </c>
      <c r="I8" s="16">
        <v>908720.03</v>
      </c>
      <c r="J8" s="16">
        <v>860836.12</v>
      </c>
      <c r="K8" s="16">
        <v>975610.52</v>
      </c>
      <c r="L8" s="16">
        <v>941527.92</v>
      </c>
      <c r="M8" s="16">
        <v>1033076.41</v>
      </c>
      <c r="N8" s="16">
        <f t="shared" si="0"/>
        <v>11226808.06</v>
      </c>
    </row>
    <row r="9" spans="1:14" ht="12.75">
      <c r="A9" t="s">
        <v>13</v>
      </c>
      <c r="B9" s="16">
        <v>25018.19</v>
      </c>
      <c r="C9" s="16">
        <v>28658.61</v>
      </c>
      <c r="D9" s="1">
        <v>29386.01</v>
      </c>
      <c r="E9" s="16">
        <v>27480.9</v>
      </c>
      <c r="F9" s="16">
        <v>21970.09</v>
      </c>
      <c r="G9" s="16">
        <v>28977.3</v>
      </c>
      <c r="H9" s="16">
        <v>20015.38</v>
      </c>
      <c r="I9" s="16">
        <v>25347.72</v>
      </c>
      <c r="J9" s="16">
        <v>24012.06</v>
      </c>
      <c r="K9" s="16">
        <v>27213.56</v>
      </c>
      <c r="L9" s="16">
        <v>25998.47</v>
      </c>
      <c r="M9" s="16">
        <v>28526.41</v>
      </c>
      <c r="N9" s="16">
        <f t="shared" si="0"/>
        <v>312604.69999999995</v>
      </c>
    </row>
    <row r="10" spans="1:14" ht="12.75">
      <c r="A10" t="s">
        <v>14</v>
      </c>
      <c r="B10" s="16">
        <v>23759</v>
      </c>
      <c r="C10" s="16">
        <v>27216.18</v>
      </c>
      <c r="D10" s="1">
        <v>27906.97</v>
      </c>
      <c r="E10" s="16">
        <v>26097.75</v>
      </c>
      <c r="F10" s="16">
        <v>20864.31</v>
      </c>
      <c r="G10" s="16">
        <v>27518.84</v>
      </c>
      <c r="H10" s="16">
        <v>19007.98</v>
      </c>
      <c r="I10" s="16">
        <v>24071.94</v>
      </c>
      <c r="J10" s="16">
        <v>22803.5</v>
      </c>
      <c r="K10" s="16">
        <v>25843.86</v>
      </c>
      <c r="L10" s="16">
        <v>24275.45</v>
      </c>
      <c r="M10" s="16">
        <v>26635.85</v>
      </c>
      <c r="N10" s="16">
        <f t="shared" si="0"/>
        <v>296001.63</v>
      </c>
    </row>
    <row r="11" spans="1:14" ht="12.75">
      <c r="A11" t="s">
        <v>15</v>
      </c>
      <c r="B11" s="16">
        <v>637.09</v>
      </c>
      <c r="C11" s="16">
        <v>729.79</v>
      </c>
      <c r="D11" s="1">
        <v>748.31</v>
      </c>
      <c r="E11" s="16">
        <v>699.8</v>
      </c>
      <c r="F11" s="16">
        <v>559.47</v>
      </c>
      <c r="G11" s="16">
        <v>737.91</v>
      </c>
      <c r="H11" s="16">
        <v>509.69</v>
      </c>
      <c r="I11" s="16">
        <v>645.48</v>
      </c>
      <c r="J11" s="16">
        <v>611.47</v>
      </c>
      <c r="K11" s="16">
        <v>692.99</v>
      </c>
      <c r="L11" s="16">
        <v>633.77</v>
      </c>
      <c r="M11" s="16">
        <v>695.39</v>
      </c>
      <c r="N11" s="16">
        <f t="shared" si="0"/>
        <v>7901.159999999999</v>
      </c>
    </row>
    <row r="12" spans="1:14" ht="12.75">
      <c r="A12" t="s">
        <v>16</v>
      </c>
      <c r="B12" s="16">
        <v>741.44</v>
      </c>
      <c r="C12" s="16">
        <v>849.33</v>
      </c>
      <c r="D12" s="1">
        <v>870.88</v>
      </c>
      <c r="E12" s="16">
        <v>814.42</v>
      </c>
      <c r="F12" s="16">
        <v>651.11</v>
      </c>
      <c r="G12" s="16">
        <v>858.77</v>
      </c>
      <c r="H12" s="16">
        <v>593.18</v>
      </c>
      <c r="I12" s="16">
        <v>751.2</v>
      </c>
      <c r="J12" s="16">
        <v>711.62</v>
      </c>
      <c r="K12" s="16">
        <v>806.5</v>
      </c>
      <c r="L12" s="16">
        <v>733.2</v>
      </c>
      <c r="M12" s="16">
        <v>804.49</v>
      </c>
      <c r="N12" s="16">
        <f t="shared" si="0"/>
        <v>9186.140000000001</v>
      </c>
    </row>
    <row r="13" spans="1:14" ht="12.75">
      <c r="A13" t="s">
        <v>17</v>
      </c>
      <c r="B13" s="16">
        <v>8634.14</v>
      </c>
      <c r="C13" s="16">
        <v>9890.5</v>
      </c>
      <c r="D13" s="1">
        <v>10141.54</v>
      </c>
      <c r="E13" s="16">
        <v>9484.06</v>
      </c>
      <c r="F13" s="16">
        <v>7582.2</v>
      </c>
      <c r="G13" s="16">
        <v>10000.49</v>
      </c>
      <c r="H13" s="16">
        <v>6907.6</v>
      </c>
      <c r="I13" s="16">
        <v>8747.87</v>
      </c>
      <c r="J13" s="16">
        <v>8286.91</v>
      </c>
      <c r="K13" s="16">
        <v>9391.79</v>
      </c>
      <c r="L13" s="16">
        <v>8914.41</v>
      </c>
      <c r="M13" s="16">
        <v>9781.19</v>
      </c>
      <c r="N13" s="16">
        <f t="shared" si="0"/>
        <v>107762.70000000001</v>
      </c>
    </row>
    <row r="14" spans="1:14" ht="12.75">
      <c r="A14" t="s">
        <v>18</v>
      </c>
      <c r="B14" s="16">
        <v>2750.56</v>
      </c>
      <c r="C14" s="16">
        <v>3150.8</v>
      </c>
      <c r="D14" s="1">
        <v>3230.77</v>
      </c>
      <c r="E14" s="16">
        <v>3021.32</v>
      </c>
      <c r="F14" s="16">
        <v>2415.45</v>
      </c>
      <c r="G14" s="16">
        <v>3185.84</v>
      </c>
      <c r="H14" s="16">
        <v>2200.54</v>
      </c>
      <c r="I14" s="16">
        <v>2786.79</v>
      </c>
      <c r="J14" s="16">
        <v>2639.95</v>
      </c>
      <c r="K14" s="16">
        <v>2991.93</v>
      </c>
      <c r="L14" s="16">
        <v>2839.9</v>
      </c>
      <c r="M14" s="16">
        <v>3116.03</v>
      </c>
      <c r="N14" s="16">
        <f t="shared" si="0"/>
        <v>34329.880000000005</v>
      </c>
    </row>
    <row r="15" spans="1:14" ht="12.75">
      <c r="A15" t="s">
        <v>19</v>
      </c>
      <c r="B15" s="16">
        <v>1940.22</v>
      </c>
      <c r="C15" s="16">
        <v>2222.55</v>
      </c>
      <c r="D15" s="1">
        <v>2278.96</v>
      </c>
      <c r="E15" s="16">
        <v>2131.21</v>
      </c>
      <c r="F15" s="16">
        <v>1703.84</v>
      </c>
      <c r="G15" s="16">
        <v>2247.26</v>
      </c>
      <c r="H15" s="16">
        <v>1552.24</v>
      </c>
      <c r="I15" s="16">
        <v>1965.78</v>
      </c>
      <c r="J15" s="16">
        <v>1862.19</v>
      </c>
      <c r="K15" s="16">
        <v>2110.48</v>
      </c>
      <c r="L15" s="16">
        <v>2002.24</v>
      </c>
      <c r="M15" s="16">
        <v>2196.92</v>
      </c>
      <c r="N15" s="16">
        <f t="shared" si="0"/>
        <v>24213.89</v>
      </c>
    </row>
    <row r="16" spans="1:14" ht="12.75">
      <c r="A16" t="s">
        <v>20</v>
      </c>
      <c r="B16" s="16">
        <v>24395.09</v>
      </c>
      <c r="C16" s="16">
        <v>27944.83</v>
      </c>
      <c r="D16" s="1">
        <v>28654.11</v>
      </c>
      <c r="E16" s="16">
        <v>26796.45</v>
      </c>
      <c r="F16" s="16">
        <v>21422.9</v>
      </c>
      <c r="G16" s="16">
        <v>28255.59</v>
      </c>
      <c r="H16" s="16">
        <v>19516.87</v>
      </c>
      <c r="I16" s="16">
        <v>24716.41</v>
      </c>
      <c r="J16" s="16">
        <v>23414.01</v>
      </c>
      <c r="K16" s="16">
        <v>26535.77</v>
      </c>
      <c r="L16" s="16">
        <v>27133.93</v>
      </c>
      <c r="M16" s="16">
        <v>29772.27</v>
      </c>
      <c r="N16" s="16">
        <f t="shared" si="0"/>
        <v>308558.23000000004</v>
      </c>
    </row>
    <row r="17" spans="1:14" ht="12.75">
      <c r="A17" t="s">
        <v>21</v>
      </c>
      <c r="B17" s="16">
        <v>2311.19</v>
      </c>
      <c r="C17" s="16">
        <v>2647.5</v>
      </c>
      <c r="D17" s="1">
        <v>2714.69</v>
      </c>
      <c r="E17" s="16">
        <v>2538.7</v>
      </c>
      <c r="F17" s="16">
        <v>2029.61</v>
      </c>
      <c r="G17" s="16">
        <v>2676.94</v>
      </c>
      <c r="H17" s="16">
        <v>1849.03</v>
      </c>
      <c r="I17" s="16">
        <v>2341.63</v>
      </c>
      <c r="J17" s="16">
        <v>2218.24</v>
      </c>
      <c r="K17" s="16">
        <v>2514</v>
      </c>
      <c r="L17" s="16">
        <v>2209.14</v>
      </c>
      <c r="M17" s="16">
        <v>2423.95</v>
      </c>
      <c r="N17" s="16">
        <f t="shared" si="0"/>
        <v>28474.620000000006</v>
      </c>
    </row>
    <row r="18" spans="1:14" ht="12.75">
      <c r="A18" t="s">
        <v>22</v>
      </c>
      <c r="B18" s="16">
        <v>20621.49</v>
      </c>
      <c r="C18" s="16">
        <v>23622.13</v>
      </c>
      <c r="D18" s="1">
        <v>24221.7</v>
      </c>
      <c r="E18" s="16">
        <v>22651.39</v>
      </c>
      <c r="F18" s="16">
        <v>18109.06</v>
      </c>
      <c r="G18" s="16">
        <v>23884.82</v>
      </c>
      <c r="H18" s="16">
        <v>16497.87</v>
      </c>
      <c r="I18" s="16">
        <v>20893.1</v>
      </c>
      <c r="J18" s="16">
        <v>19792.17</v>
      </c>
      <c r="K18" s="16">
        <v>22431.04</v>
      </c>
      <c r="L18" s="16">
        <v>22495.69</v>
      </c>
      <c r="M18" s="16">
        <v>24683.03</v>
      </c>
      <c r="N18" s="16">
        <f t="shared" si="0"/>
        <v>259903.49</v>
      </c>
    </row>
    <row r="19" spans="1:14" ht="12.75">
      <c r="A19" t="s">
        <v>23</v>
      </c>
      <c r="B19" s="16">
        <v>3363.19</v>
      </c>
      <c r="C19" s="16">
        <v>3852.57</v>
      </c>
      <c r="D19" s="1">
        <v>3950.35</v>
      </c>
      <c r="E19" s="16">
        <v>3694.25</v>
      </c>
      <c r="F19" s="16">
        <v>2953.43</v>
      </c>
      <c r="G19" s="16">
        <v>3895.41</v>
      </c>
      <c r="H19" s="16">
        <v>2690.66</v>
      </c>
      <c r="I19" s="16">
        <v>3407.49</v>
      </c>
      <c r="J19" s="16">
        <v>3227.93</v>
      </c>
      <c r="K19" s="16">
        <v>3658.31</v>
      </c>
      <c r="L19" s="16">
        <v>3492.74</v>
      </c>
      <c r="M19" s="16">
        <v>3832.36</v>
      </c>
      <c r="N19" s="16">
        <f t="shared" si="0"/>
        <v>42018.689999999995</v>
      </c>
    </row>
    <row r="20" spans="1:14" ht="12.75">
      <c r="A20" t="s">
        <v>24</v>
      </c>
      <c r="B20" s="16">
        <v>2003.13</v>
      </c>
      <c r="C20" s="16">
        <v>2294.61</v>
      </c>
      <c r="D20" s="1">
        <v>2352.85</v>
      </c>
      <c r="E20" s="16">
        <v>2200.31</v>
      </c>
      <c r="F20" s="16">
        <v>1759.08</v>
      </c>
      <c r="G20" s="16">
        <v>2320.13</v>
      </c>
      <c r="H20" s="16">
        <v>1602.57</v>
      </c>
      <c r="I20" s="16">
        <v>2029.52</v>
      </c>
      <c r="J20" s="16">
        <v>1922.57</v>
      </c>
      <c r="K20" s="16">
        <v>2178.91</v>
      </c>
      <c r="L20" s="16">
        <v>2064.01</v>
      </c>
      <c r="M20" s="16">
        <v>2264.7</v>
      </c>
      <c r="N20" s="16">
        <f t="shared" si="0"/>
        <v>24992.390000000003</v>
      </c>
    </row>
    <row r="21" spans="1:14" ht="12.75">
      <c r="A21" t="s">
        <v>25</v>
      </c>
      <c r="B21" s="16">
        <v>198138.43</v>
      </c>
      <c r="C21" s="16">
        <v>226969.66</v>
      </c>
      <c r="D21" s="16">
        <v>232730.5</v>
      </c>
      <c r="E21" s="16">
        <v>217642.47</v>
      </c>
      <c r="F21" s="16">
        <v>173998.16</v>
      </c>
      <c r="G21" s="16">
        <v>229493.67</v>
      </c>
      <c r="H21" s="16">
        <v>158517.28</v>
      </c>
      <c r="I21" s="16">
        <v>200748.22</v>
      </c>
      <c r="J21" s="16">
        <v>190170.04</v>
      </c>
      <c r="K21" s="16">
        <v>215525.21</v>
      </c>
      <c r="L21" s="16">
        <v>205439.16</v>
      </c>
      <c r="M21" s="16">
        <v>225414.83</v>
      </c>
      <c r="N21" s="16">
        <f t="shared" si="0"/>
        <v>2474787.63</v>
      </c>
    </row>
    <row r="22" spans="1:14" ht="12.75">
      <c r="A22" t="s">
        <v>26</v>
      </c>
      <c r="B22" s="16">
        <v>4630.87</v>
      </c>
      <c r="C22" s="16">
        <v>5304.71</v>
      </c>
      <c r="D22" s="16">
        <v>5439.36</v>
      </c>
      <c r="E22" s="16">
        <v>5086.72</v>
      </c>
      <c r="F22" s="16">
        <v>4066.67</v>
      </c>
      <c r="G22" s="16">
        <v>5363.7</v>
      </c>
      <c r="H22" s="16">
        <v>3704.85</v>
      </c>
      <c r="I22" s="16">
        <v>4691.87</v>
      </c>
      <c r="J22" s="16">
        <v>4444.64</v>
      </c>
      <c r="K22" s="16">
        <v>5037.23</v>
      </c>
      <c r="L22" s="16">
        <v>4791.91</v>
      </c>
      <c r="M22" s="16">
        <v>5257.85</v>
      </c>
      <c r="N22" s="16">
        <f>SUM(B22:M22)</f>
        <v>57820.38000000001</v>
      </c>
    </row>
    <row r="23" spans="2:14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5" ht="12.75">
      <c r="A24" t="s">
        <v>9</v>
      </c>
      <c r="B24" s="18">
        <f>SUM(B6:B23)</f>
        <v>1257635.0999999996</v>
      </c>
      <c r="C24" s="18">
        <f aca="true" t="shared" si="1" ref="C24:M24">SUM(C6:C23)</f>
        <v>1440634.2900000003</v>
      </c>
      <c r="D24" s="18">
        <f t="shared" si="1"/>
        <v>1477199.82</v>
      </c>
      <c r="E24" s="18">
        <f t="shared" si="1"/>
        <v>1381432.2199999997</v>
      </c>
      <c r="F24" s="18">
        <f t="shared" si="1"/>
        <v>1104410.6899999997</v>
      </c>
      <c r="G24" s="18">
        <f t="shared" si="1"/>
        <v>1456654.81</v>
      </c>
      <c r="H24" s="18">
        <f t="shared" si="1"/>
        <v>1006149.59</v>
      </c>
      <c r="I24" s="18">
        <f t="shared" si="1"/>
        <v>1274200.12</v>
      </c>
      <c r="J24" s="18">
        <f t="shared" si="1"/>
        <v>1207057.69</v>
      </c>
      <c r="K24" s="18">
        <f t="shared" si="1"/>
        <v>1367993.43</v>
      </c>
      <c r="L24" s="18">
        <f t="shared" si="1"/>
        <v>1317274.3999999997</v>
      </c>
      <c r="M24" s="18">
        <f t="shared" si="1"/>
        <v>1445358.22</v>
      </c>
      <c r="N24" s="18">
        <f>SUM(N6:N22)</f>
        <v>15736000.380000005</v>
      </c>
      <c r="O24" s="1"/>
    </row>
    <row r="25" spans="3:14" ht="12.75">
      <c r="C25" s="1"/>
      <c r="N25" s="16"/>
    </row>
    <row r="26" spans="1:15" ht="12.75">
      <c r="A26" t="s">
        <v>45</v>
      </c>
      <c r="B26" s="1">
        <v>35726.75</v>
      </c>
      <c r="C26" s="1">
        <v>35726.75</v>
      </c>
      <c r="D26" s="1">
        <v>35726.75</v>
      </c>
      <c r="E26" s="1">
        <v>35726.75</v>
      </c>
      <c r="F26" s="1">
        <v>35726.75</v>
      </c>
      <c r="G26" s="1">
        <v>35726.75</v>
      </c>
      <c r="H26" s="1">
        <v>35726.75</v>
      </c>
      <c r="I26" s="1">
        <v>35726.75</v>
      </c>
      <c r="J26" s="1">
        <v>35726.75</v>
      </c>
      <c r="K26" s="1">
        <v>35726.75</v>
      </c>
      <c r="L26" s="1">
        <v>35726.75</v>
      </c>
      <c r="M26" s="1">
        <v>35726.75</v>
      </c>
      <c r="N26" s="16">
        <f>SUM(B26:M26)</f>
        <v>428721</v>
      </c>
      <c r="O26" s="1"/>
    </row>
    <row r="27" spans="1:14" ht="12.75">
      <c r="A27" t="s">
        <v>46</v>
      </c>
      <c r="B27" s="1">
        <v>1753.59</v>
      </c>
      <c r="C27" s="1">
        <v>3884.48</v>
      </c>
      <c r="D27" s="1">
        <v>2013.88</v>
      </c>
      <c r="E27" s="1">
        <f>12896+1456.68</f>
        <v>14352.68</v>
      </c>
      <c r="F27" s="1">
        <v>23410.91</v>
      </c>
      <c r="G27" s="1">
        <f>48753.41+1040.77</f>
        <v>49794.18</v>
      </c>
      <c r="H27" s="1">
        <v>127586.06</v>
      </c>
      <c r="I27" s="1">
        <v>4118.5</v>
      </c>
      <c r="J27" s="1">
        <f>6655.36+1924.33</f>
        <v>8579.689999999999</v>
      </c>
      <c r="K27" s="1">
        <v>15591.26</v>
      </c>
      <c r="L27" s="1">
        <v>36452.83</v>
      </c>
      <c r="M27" s="1">
        <f>3975.23+2264.62</f>
        <v>6239.85</v>
      </c>
      <c r="N27" s="16">
        <f>SUM(B27:M27)</f>
        <v>293777.91</v>
      </c>
    </row>
    <row r="28" spans="2:14" ht="12.75">
      <c r="B28" s="1"/>
      <c r="C28" s="1"/>
      <c r="D28" s="1"/>
      <c r="E28" s="1"/>
      <c r="F28" s="1"/>
      <c r="H28" s="1"/>
      <c r="I28" s="1"/>
      <c r="K28" s="1"/>
      <c r="L28" s="1"/>
      <c r="M28" s="1"/>
      <c r="N28" s="16"/>
    </row>
    <row r="29" spans="1:15" ht="12.75">
      <c r="A29" t="s">
        <v>47</v>
      </c>
      <c r="B29" s="1">
        <v>9053532.96</v>
      </c>
      <c r="C29" s="1">
        <v>10334527.28</v>
      </c>
      <c r="D29" s="1">
        <v>10590485.95</v>
      </c>
      <c r="E29" s="1">
        <v>9920112.75</v>
      </c>
      <c r="F29" s="1">
        <v>7927412.05</v>
      </c>
      <c r="G29" s="1">
        <v>10421470.96</v>
      </c>
      <c r="H29" s="1">
        <v>7293134.4</v>
      </c>
      <c r="I29" s="1">
        <v>9168438.07</v>
      </c>
      <c r="J29" s="1">
        <v>8699491.07</v>
      </c>
      <c r="K29" s="1">
        <v>9839683.63</v>
      </c>
      <c r="L29" s="1">
        <v>9470220.52</v>
      </c>
      <c r="M29" s="1">
        <v>10367069.78</v>
      </c>
      <c r="N29" s="16">
        <f>SUM(B29:M29)</f>
        <v>113085579.41999997</v>
      </c>
      <c r="O29" s="1"/>
    </row>
    <row r="31" spans="1:15" ht="13.5" thickBot="1">
      <c r="A31" t="s">
        <v>48</v>
      </c>
      <c r="B31" s="34">
        <f>SUM(B24:B29)</f>
        <v>10348648.4</v>
      </c>
      <c r="C31" s="34">
        <f>SUM(C24:C29)</f>
        <v>11814772.799999999</v>
      </c>
      <c r="D31" s="34">
        <f>SUM(D24:D29)</f>
        <v>12105426.399999999</v>
      </c>
      <c r="E31" s="34">
        <f aca="true" t="shared" si="2" ref="E31:N31">SUM(E24:E29)</f>
        <v>11351624.4</v>
      </c>
      <c r="F31" s="34">
        <f t="shared" si="2"/>
        <v>9090960.399999999</v>
      </c>
      <c r="G31" s="34">
        <f t="shared" si="2"/>
        <v>11963646.700000001</v>
      </c>
      <c r="H31" s="34">
        <f t="shared" si="2"/>
        <v>8462596.8</v>
      </c>
      <c r="I31" s="34">
        <f t="shared" si="2"/>
        <v>10482483.440000001</v>
      </c>
      <c r="J31" s="34">
        <f t="shared" si="2"/>
        <v>9950855.2</v>
      </c>
      <c r="K31" s="34">
        <f t="shared" si="2"/>
        <v>11258995.07</v>
      </c>
      <c r="L31" s="34">
        <f t="shared" si="2"/>
        <v>10859674.5</v>
      </c>
      <c r="M31" s="34">
        <f t="shared" si="2"/>
        <v>11854394.6</v>
      </c>
      <c r="N31" s="34">
        <f t="shared" si="2"/>
        <v>129544078.70999998</v>
      </c>
      <c r="O31" s="78"/>
    </row>
    <row r="32" spans="2:15" ht="13.5" thickTop="1">
      <c r="B32" s="78"/>
      <c r="C32" s="1"/>
      <c r="D32" s="1"/>
      <c r="E32" s="1"/>
      <c r="F32" s="1"/>
      <c r="G32" s="1"/>
      <c r="H32" s="1"/>
      <c r="I32" s="1"/>
      <c r="J32" s="1"/>
      <c r="K32" s="1"/>
      <c r="M32" s="1"/>
      <c r="O32" s="79"/>
    </row>
    <row r="33" spans="1:15" ht="12.75">
      <c r="A33" t="s">
        <v>49</v>
      </c>
      <c r="B33" s="1">
        <v>0</v>
      </c>
      <c r="C33" s="1">
        <v>0</v>
      </c>
      <c r="D33" s="1">
        <v>0</v>
      </c>
      <c r="E33" s="1">
        <v>0</v>
      </c>
      <c r="F33" s="1">
        <v>7650</v>
      </c>
      <c r="G33" s="1">
        <v>3600</v>
      </c>
      <c r="H33" s="1">
        <v>0</v>
      </c>
      <c r="I33" s="1">
        <v>150</v>
      </c>
      <c r="J33" s="1">
        <v>0</v>
      </c>
      <c r="K33" s="1">
        <v>0</v>
      </c>
      <c r="L33" s="1">
        <v>112.5</v>
      </c>
      <c r="M33" s="1">
        <v>75</v>
      </c>
      <c r="N33" s="16">
        <f>SUM(B33:M33)</f>
        <v>11587.5</v>
      </c>
      <c r="O33" s="1"/>
    </row>
    <row r="34" spans="1:15" ht="12.75">
      <c r="A34" t="s">
        <v>50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/>
      <c r="I34" s="1">
        <v>30.24</v>
      </c>
      <c r="J34" s="1">
        <v>0</v>
      </c>
      <c r="K34" s="1">
        <v>0</v>
      </c>
      <c r="L34" s="1">
        <v>0</v>
      </c>
      <c r="M34" s="1">
        <v>0</v>
      </c>
      <c r="N34" s="16">
        <f>SUM(B34:M34)</f>
        <v>30.24</v>
      </c>
      <c r="O34" s="16"/>
    </row>
    <row r="35" spans="1:15" ht="12.75">
      <c r="A35" t="s">
        <v>51</v>
      </c>
      <c r="B35" s="1">
        <v>772914.35</v>
      </c>
      <c r="C35" s="1">
        <v>682074.62</v>
      </c>
      <c r="D35" s="1">
        <v>614385.7</v>
      </c>
      <c r="E35" s="1">
        <v>726881.75</v>
      </c>
      <c r="F35" s="1">
        <v>674813.03</v>
      </c>
      <c r="G35" s="1">
        <v>803085.19</v>
      </c>
      <c r="H35" s="1">
        <v>610959.48</v>
      </c>
      <c r="I35" s="1">
        <v>769722.88</v>
      </c>
      <c r="J35" s="1">
        <v>604066.38</v>
      </c>
      <c r="K35" s="1">
        <v>920306.57</v>
      </c>
      <c r="L35" s="1">
        <v>775347</v>
      </c>
      <c r="M35" s="1">
        <v>887223.9</v>
      </c>
      <c r="N35" s="16">
        <f>SUM(B35:M35)</f>
        <v>8841780.850000001</v>
      </c>
      <c r="O35" s="1"/>
    </row>
    <row r="36" spans="1:14" ht="12.75">
      <c r="A36" t="s">
        <v>52</v>
      </c>
      <c r="B36" s="36">
        <v>12994200</v>
      </c>
      <c r="C36" s="36">
        <v>14835900</v>
      </c>
      <c r="D36" s="36">
        <v>15154500</v>
      </c>
      <c r="E36" s="36">
        <v>14256300</v>
      </c>
      <c r="F36" s="36">
        <f>11404500+3600</f>
        <v>11408100</v>
      </c>
      <c r="G36" s="36">
        <f>14919000+25200</f>
        <v>14944200</v>
      </c>
      <c r="H36" s="76">
        <f>10621800+7200</f>
        <v>10629000</v>
      </c>
      <c r="I36" s="36">
        <v>13164282</v>
      </c>
      <c r="J36" s="36">
        <f>12439500+10800</f>
        <v>12450300</v>
      </c>
      <c r="K36" s="36">
        <f>14110800+10800</f>
        <v>14121600</v>
      </c>
      <c r="L36" s="36">
        <v>13635900</v>
      </c>
      <c r="M36" s="36">
        <f>14845500+14400</f>
        <v>14859900</v>
      </c>
      <c r="N36" s="85">
        <f>SUM(B36:M36)</f>
        <v>162454182</v>
      </c>
    </row>
    <row r="38" spans="9:10" ht="12.75">
      <c r="I38" s="78"/>
      <c r="J38" s="78"/>
    </row>
    <row r="39" spans="10:14" ht="12.75">
      <c r="J39" s="1"/>
      <c r="N39" s="16"/>
    </row>
    <row r="41" ht="12.75">
      <c r="A41" t="str">
        <f ca="1">CELL("filename")</f>
        <v>S:\Div - Adm Svc\Distribution &amp; Statistics\Distributions\WEB\[Consolidated_Tax_07.xls]SCCRT Out of State</v>
      </c>
    </row>
    <row r="42" ht="12.75">
      <c r="N42" s="1"/>
    </row>
    <row r="43" ht="12.75">
      <c r="B43" s="77"/>
    </row>
    <row r="44" ht="12.75">
      <c r="B44" s="1"/>
    </row>
  </sheetData>
  <printOptions horizontalCentered="1"/>
  <pageMargins left="0" right="0" top="0.5" bottom="0.5" header="0.5" footer="0.5"/>
  <pageSetup fitToHeight="1" fitToWidth="1" horizontalDpi="600" verticalDpi="600" orientation="landscape" paperSize="5" scale="8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24.7109375" style="0" customWidth="1"/>
    <col min="2" max="13" width="12.8515625" style="0" bestFit="1" customWidth="1"/>
    <col min="14" max="14" width="14.421875" style="0" bestFit="1" customWidth="1"/>
  </cols>
  <sheetData>
    <row r="2" ht="20.25">
      <c r="A2" s="37" t="s">
        <v>256</v>
      </c>
    </row>
    <row r="4" spans="1:14" s="15" customFormat="1" ht="12.75">
      <c r="A4" s="15" t="s">
        <v>2</v>
      </c>
      <c r="B4" s="15" t="s">
        <v>27</v>
      </c>
      <c r="C4" s="15" t="s">
        <v>28</v>
      </c>
      <c r="D4" s="15" t="s">
        <v>29</v>
      </c>
      <c r="E4" s="15" t="s">
        <v>30</v>
      </c>
      <c r="F4" s="15" t="s">
        <v>31</v>
      </c>
      <c r="G4" s="15" t="s">
        <v>32</v>
      </c>
      <c r="H4" s="15" t="s">
        <v>33</v>
      </c>
      <c r="I4" s="15" t="s">
        <v>34</v>
      </c>
      <c r="J4" s="15" t="s">
        <v>35</v>
      </c>
      <c r="K4" s="15" t="s">
        <v>36</v>
      </c>
      <c r="L4" s="15" t="s">
        <v>37</v>
      </c>
      <c r="M4" s="15" t="s">
        <v>38</v>
      </c>
      <c r="N4" s="15" t="s">
        <v>39</v>
      </c>
    </row>
    <row r="6" spans="1:14" ht="12.75">
      <c r="A6" t="s">
        <v>10</v>
      </c>
      <c r="B6" s="16">
        <v>5973.79</v>
      </c>
      <c r="C6" s="16">
        <v>5384.48</v>
      </c>
      <c r="D6" s="16">
        <v>5746.85</v>
      </c>
      <c r="E6" s="16">
        <v>6972.95</v>
      </c>
      <c r="F6" s="6">
        <v>7850.08</v>
      </c>
      <c r="G6" s="16">
        <v>5854.86</v>
      </c>
      <c r="H6" s="16">
        <v>4276.38</v>
      </c>
      <c r="I6" s="16">
        <v>4883.82</v>
      </c>
      <c r="J6" s="16">
        <v>4968.61</v>
      </c>
      <c r="K6" s="16">
        <v>5934.33</v>
      </c>
      <c r="L6" s="16">
        <v>7003.81</v>
      </c>
      <c r="M6" s="16">
        <v>6629.16</v>
      </c>
      <c r="N6" s="16">
        <f>SUM(B6:M6)</f>
        <v>71479.12</v>
      </c>
    </row>
    <row r="7" spans="1:14" ht="12.75">
      <c r="A7" t="s">
        <v>11</v>
      </c>
      <c r="B7" s="16">
        <v>2781.12</v>
      </c>
      <c r="C7" s="16">
        <v>2506.77</v>
      </c>
      <c r="D7" s="16">
        <v>2675.47</v>
      </c>
      <c r="E7" s="16">
        <v>3246.29</v>
      </c>
      <c r="F7" s="6">
        <v>3654.64</v>
      </c>
      <c r="G7" s="16">
        <v>2725.75</v>
      </c>
      <c r="H7" s="16">
        <v>1990.88</v>
      </c>
      <c r="I7" s="16">
        <v>2273.68</v>
      </c>
      <c r="J7" s="16">
        <v>2313.16</v>
      </c>
      <c r="K7" s="16">
        <v>2762.75</v>
      </c>
      <c r="L7" s="16">
        <v>3322.32</v>
      </c>
      <c r="M7" s="16">
        <v>3144.61</v>
      </c>
      <c r="N7" s="16">
        <f aca="true" t="shared" si="0" ref="N7:N22">SUM(B7:M7)</f>
        <v>33397.439999999995</v>
      </c>
    </row>
    <row r="8" spans="1:14" ht="12.75">
      <c r="A8" t="s">
        <v>12</v>
      </c>
      <c r="B8" s="16">
        <v>187923.79</v>
      </c>
      <c r="C8" s="16">
        <v>169385.1</v>
      </c>
      <c r="D8" s="16">
        <v>180784.54</v>
      </c>
      <c r="E8" s="16">
        <v>219355.44</v>
      </c>
      <c r="F8" s="6">
        <v>246948.18</v>
      </c>
      <c r="G8" s="16">
        <v>184182.28</v>
      </c>
      <c r="H8" s="16">
        <v>134526.44</v>
      </c>
      <c r="I8" s="16">
        <v>153635.51</v>
      </c>
      <c r="J8" s="16">
        <v>156302.61</v>
      </c>
      <c r="K8" s="16">
        <v>186682.41</v>
      </c>
      <c r="L8" s="16">
        <v>227569.89</v>
      </c>
      <c r="M8" s="16">
        <v>215396.68</v>
      </c>
      <c r="N8" s="16">
        <f t="shared" si="0"/>
        <v>2262692.87</v>
      </c>
    </row>
    <row r="9" spans="1:14" ht="12.75">
      <c r="A9" t="s">
        <v>13</v>
      </c>
      <c r="B9" s="16">
        <v>5241.92</v>
      </c>
      <c r="C9" s="16">
        <v>4724.81</v>
      </c>
      <c r="D9" s="16">
        <v>5042.78</v>
      </c>
      <c r="E9" s="16">
        <v>6118.67</v>
      </c>
      <c r="F9" s="6">
        <v>6888.34</v>
      </c>
      <c r="G9" s="16">
        <v>5137.56</v>
      </c>
      <c r="H9" s="16">
        <v>3752.46</v>
      </c>
      <c r="I9" s="16">
        <v>4285.49</v>
      </c>
      <c r="J9" s="16">
        <v>4359.89</v>
      </c>
      <c r="K9" s="16">
        <v>5207.3</v>
      </c>
      <c r="L9" s="16">
        <v>6283.9</v>
      </c>
      <c r="M9" s="16">
        <v>5947.76</v>
      </c>
      <c r="N9" s="16">
        <f t="shared" si="0"/>
        <v>62990.880000000005</v>
      </c>
    </row>
    <row r="10" spans="1:14" ht="12.75">
      <c r="A10" t="s">
        <v>14</v>
      </c>
      <c r="B10" s="16">
        <v>4978.09</v>
      </c>
      <c r="C10" s="16">
        <v>4487</v>
      </c>
      <c r="D10" s="16">
        <v>4788.97</v>
      </c>
      <c r="E10" s="16">
        <v>5810.71</v>
      </c>
      <c r="F10" s="6">
        <v>6541.64</v>
      </c>
      <c r="G10" s="16">
        <v>4878.98</v>
      </c>
      <c r="H10" s="16">
        <v>3563.6</v>
      </c>
      <c r="I10" s="16">
        <v>4069.8</v>
      </c>
      <c r="J10" s="16">
        <v>4140.45</v>
      </c>
      <c r="K10" s="16">
        <v>4945.21</v>
      </c>
      <c r="L10" s="16">
        <v>5867.44</v>
      </c>
      <c r="M10" s="16">
        <v>5553.58</v>
      </c>
      <c r="N10" s="16">
        <f t="shared" si="0"/>
        <v>59625.47</v>
      </c>
    </row>
    <row r="11" spans="1:14" ht="12.75">
      <c r="A11" t="s">
        <v>15</v>
      </c>
      <c r="B11" s="16">
        <v>133.49</v>
      </c>
      <c r="C11" s="16">
        <v>120.32</v>
      </c>
      <c r="D11" s="16">
        <v>128.41</v>
      </c>
      <c r="E11" s="16">
        <v>155.81</v>
      </c>
      <c r="F11" s="6">
        <v>175.41</v>
      </c>
      <c r="G11" s="16">
        <v>130.83</v>
      </c>
      <c r="H11" s="16">
        <v>95.56</v>
      </c>
      <c r="I11" s="16">
        <v>109.13</v>
      </c>
      <c r="J11" s="16">
        <v>111.02</v>
      </c>
      <c r="K11" s="16">
        <v>132.6</v>
      </c>
      <c r="L11" s="16">
        <v>153.18</v>
      </c>
      <c r="M11" s="16">
        <v>144.99</v>
      </c>
      <c r="N11" s="16">
        <f t="shared" si="0"/>
        <v>1590.75</v>
      </c>
    </row>
    <row r="12" spans="1:14" ht="12.75">
      <c r="A12" t="s">
        <v>16</v>
      </c>
      <c r="B12" s="16">
        <v>155.35</v>
      </c>
      <c r="C12" s="16">
        <v>140.02</v>
      </c>
      <c r="D12" s="16">
        <v>149.45</v>
      </c>
      <c r="E12" s="16">
        <v>181.33</v>
      </c>
      <c r="F12" s="6">
        <v>204.14</v>
      </c>
      <c r="G12" s="16">
        <v>152.26</v>
      </c>
      <c r="H12" s="16">
        <v>111.21</v>
      </c>
      <c r="I12" s="16">
        <v>127</v>
      </c>
      <c r="J12" s="16">
        <v>129.21</v>
      </c>
      <c r="K12" s="16">
        <v>154.32</v>
      </c>
      <c r="L12" s="16">
        <v>177.22</v>
      </c>
      <c r="M12" s="16">
        <v>167.74</v>
      </c>
      <c r="N12" s="16">
        <f t="shared" si="0"/>
        <v>1849.25</v>
      </c>
    </row>
    <row r="13" spans="1:14" ht="12.75">
      <c r="A13" t="s">
        <v>17</v>
      </c>
      <c r="B13" s="16">
        <v>1809.06</v>
      </c>
      <c r="C13" s="16">
        <v>1630.6</v>
      </c>
      <c r="D13" s="16">
        <v>1740.34</v>
      </c>
      <c r="E13" s="16">
        <v>2111.64</v>
      </c>
      <c r="F13" s="6">
        <v>2377.27</v>
      </c>
      <c r="G13" s="16">
        <v>1773.05</v>
      </c>
      <c r="H13" s="16">
        <v>1295.03</v>
      </c>
      <c r="I13" s="16">
        <v>1478.98</v>
      </c>
      <c r="J13" s="16">
        <v>1504.66</v>
      </c>
      <c r="K13" s="16">
        <v>1797.11</v>
      </c>
      <c r="L13" s="16">
        <v>2154.64</v>
      </c>
      <c r="M13" s="16">
        <v>2039.38</v>
      </c>
      <c r="N13" s="16">
        <f t="shared" si="0"/>
        <v>21711.76</v>
      </c>
    </row>
    <row r="14" spans="1:14" ht="12.75">
      <c r="A14" t="s">
        <v>18</v>
      </c>
      <c r="B14" s="16">
        <v>576.31</v>
      </c>
      <c r="C14" s="16">
        <v>519.46</v>
      </c>
      <c r="D14" s="16">
        <v>554.42</v>
      </c>
      <c r="E14" s="16">
        <v>672.7</v>
      </c>
      <c r="F14" s="6">
        <v>757.32</v>
      </c>
      <c r="G14" s="16">
        <v>564.84</v>
      </c>
      <c r="H14" s="16">
        <v>412.56</v>
      </c>
      <c r="I14" s="16">
        <v>471.16</v>
      </c>
      <c r="J14" s="16">
        <v>479.34</v>
      </c>
      <c r="K14" s="16">
        <v>572.5</v>
      </c>
      <c r="L14" s="16">
        <v>686.41</v>
      </c>
      <c r="M14" s="16">
        <v>649.69</v>
      </c>
      <c r="N14" s="16">
        <f t="shared" si="0"/>
        <v>6916.710000000001</v>
      </c>
    </row>
    <row r="15" spans="1:14" ht="12.75">
      <c r="A15" t="s">
        <v>19</v>
      </c>
      <c r="B15" s="16">
        <v>406.52</v>
      </c>
      <c r="C15" s="16">
        <v>366.42</v>
      </c>
      <c r="D15" s="16">
        <v>391.08</v>
      </c>
      <c r="E15" s="16">
        <v>474.52</v>
      </c>
      <c r="F15" s="6">
        <v>534.21</v>
      </c>
      <c r="G15" s="16">
        <v>398.43</v>
      </c>
      <c r="H15" s="16">
        <v>291.01</v>
      </c>
      <c r="I15" s="16">
        <v>332.35</v>
      </c>
      <c r="J15" s="16">
        <v>338.12</v>
      </c>
      <c r="K15" s="16">
        <v>403.84</v>
      </c>
      <c r="L15" s="16">
        <v>483.95</v>
      </c>
      <c r="M15" s="16">
        <v>458.06</v>
      </c>
      <c r="N15" s="16">
        <f t="shared" si="0"/>
        <v>4878.51</v>
      </c>
    </row>
    <row r="16" spans="1:14" ht="12.75">
      <c r="A16" t="s">
        <v>20</v>
      </c>
      <c r="B16" s="16">
        <v>5111.37</v>
      </c>
      <c r="C16" s="16">
        <v>4607.13</v>
      </c>
      <c r="D16" s="16">
        <v>4917.18</v>
      </c>
      <c r="E16" s="16">
        <v>5966.28</v>
      </c>
      <c r="F16" s="6">
        <v>6716.78</v>
      </c>
      <c r="G16" s="16">
        <v>5009.6</v>
      </c>
      <c r="H16" s="16">
        <v>3659</v>
      </c>
      <c r="I16" s="16">
        <v>4178.75</v>
      </c>
      <c r="J16" s="16">
        <v>4251.3</v>
      </c>
      <c r="K16" s="16">
        <v>5077.6</v>
      </c>
      <c r="L16" s="16">
        <v>6558.35</v>
      </c>
      <c r="M16" s="16">
        <v>6207.52</v>
      </c>
      <c r="N16" s="16">
        <f t="shared" si="0"/>
        <v>62260.86</v>
      </c>
    </row>
    <row r="17" spans="1:14" ht="12.75">
      <c r="A17" t="s">
        <v>21</v>
      </c>
      <c r="B17" s="16">
        <v>484.25</v>
      </c>
      <c r="C17" s="16">
        <v>436.48</v>
      </c>
      <c r="D17" s="16">
        <v>465.85</v>
      </c>
      <c r="E17" s="16">
        <v>565.25</v>
      </c>
      <c r="F17" s="6">
        <v>636.35</v>
      </c>
      <c r="G17" s="16">
        <v>474.61</v>
      </c>
      <c r="H17" s="16">
        <v>346.65</v>
      </c>
      <c r="I17" s="16">
        <v>395.9</v>
      </c>
      <c r="J17" s="16">
        <v>402.77</v>
      </c>
      <c r="K17" s="16">
        <v>481.05</v>
      </c>
      <c r="L17" s="16">
        <v>533.96</v>
      </c>
      <c r="M17" s="16">
        <v>505.39</v>
      </c>
      <c r="N17" s="16">
        <f t="shared" si="0"/>
        <v>5728.510000000001</v>
      </c>
    </row>
    <row r="18" spans="1:14" ht="12.75">
      <c r="A18" t="s">
        <v>22</v>
      </c>
      <c r="B18" s="16">
        <v>4320.71</v>
      </c>
      <c r="C18" s="16">
        <v>3894.47</v>
      </c>
      <c r="D18" s="16">
        <v>4156.56</v>
      </c>
      <c r="E18" s="16">
        <v>5043.37</v>
      </c>
      <c r="F18" s="6">
        <v>5677.78</v>
      </c>
      <c r="G18" s="16">
        <v>4234.68</v>
      </c>
      <c r="H18" s="16">
        <v>3093</v>
      </c>
      <c r="I18" s="16">
        <v>3532.36</v>
      </c>
      <c r="J18" s="16">
        <v>3593.68</v>
      </c>
      <c r="K18" s="16">
        <v>4292.16</v>
      </c>
      <c r="L18" s="16">
        <v>5437.27</v>
      </c>
      <c r="M18" s="16">
        <v>5146.42</v>
      </c>
      <c r="N18" s="16">
        <f t="shared" si="0"/>
        <v>52422.46000000001</v>
      </c>
    </row>
    <row r="19" spans="1:14" ht="12.75">
      <c r="A19" t="s">
        <v>23</v>
      </c>
      <c r="B19" s="16">
        <v>704.67</v>
      </c>
      <c r="C19" s="16">
        <v>635.15</v>
      </c>
      <c r="D19" s="16">
        <v>677.9</v>
      </c>
      <c r="E19" s="16">
        <v>822.53</v>
      </c>
      <c r="F19" s="6">
        <v>926</v>
      </c>
      <c r="G19" s="16">
        <v>690.64</v>
      </c>
      <c r="H19" s="16">
        <v>504.44</v>
      </c>
      <c r="I19" s="16">
        <v>576.1</v>
      </c>
      <c r="J19" s="16">
        <v>586.1</v>
      </c>
      <c r="K19" s="16">
        <v>700.01</v>
      </c>
      <c r="L19" s="16">
        <v>844.21</v>
      </c>
      <c r="M19" s="16">
        <v>799.05</v>
      </c>
      <c r="N19" s="16">
        <f t="shared" si="0"/>
        <v>8466.800000000001</v>
      </c>
    </row>
    <row r="20" spans="1:14" ht="12.75">
      <c r="A20" t="s">
        <v>24</v>
      </c>
      <c r="B20" s="16">
        <v>419.71</v>
      </c>
      <c r="C20" s="16">
        <v>378.3</v>
      </c>
      <c r="D20" s="16">
        <v>403.76</v>
      </c>
      <c r="E20" s="16">
        <v>489.9</v>
      </c>
      <c r="F20" s="6">
        <v>551.53</v>
      </c>
      <c r="G20" s="16">
        <v>411.35</v>
      </c>
      <c r="H20" s="16">
        <v>300.45</v>
      </c>
      <c r="I20" s="16">
        <v>343.13</v>
      </c>
      <c r="J20" s="16">
        <v>349.08</v>
      </c>
      <c r="K20" s="16">
        <v>416.93</v>
      </c>
      <c r="L20" s="16">
        <v>498.88</v>
      </c>
      <c r="M20" s="16">
        <v>472.19</v>
      </c>
      <c r="N20" s="16">
        <f t="shared" si="0"/>
        <v>5035.209999999999</v>
      </c>
    </row>
    <row r="21" spans="1:14" ht="12.75">
      <c r="A21" t="s">
        <v>25</v>
      </c>
      <c r="B21" s="16">
        <v>41514.84</v>
      </c>
      <c r="C21" s="16">
        <v>37419.4</v>
      </c>
      <c r="D21" s="16">
        <v>39937.68</v>
      </c>
      <c r="E21" s="16">
        <v>48458.5</v>
      </c>
      <c r="F21" s="6">
        <v>54554.1</v>
      </c>
      <c r="G21" s="16">
        <v>40688.3</v>
      </c>
      <c r="H21" s="16">
        <v>29718.66</v>
      </c>
      <c r="I21" s="16">
        <v>33940.11</v>
      </c>
      <c r="J21" s="16">
        <v>34529.31</v>
      </c>
      <c r="K21" s="16">
        <v>41240.6</v>
      </c>
      <c r="L21" s="16">
        <v>49655.21</v>
      </c>
      <c r="M21" s="16">
        <v>46999.04</v>
      </c>
      <c r="N21" s="16">
        <f t="shared" si="0"/>
        <v>498655.74999999994</v>
      </c>
    </row>
    <row r="22" spans="1:14" ht="12.75">
      <c r="A22" t="s">
        <v>26</v>
      </c>
      <c r="B22" s="16">
        <v>970.28</v>
      </c>
      <c r="C22" s="16">
        <v>874.56</v>
      </c>
      <c r="D22" s="16">
        <v>933.42</v>
      </c>
      <c r="E22" s="16">
        <v>1132.57</v>
      </c>
      <c r="F22" s="73">
        <v>1275.03</v>
      </c>
      <c r="G22" s="16">
        <v>950.96</v>
      </c>
      <c r="H22" s="16">
        <v>694.58</v>
      </c>
      <c r="I22" s="16">
        <v>793.24</v>
      </c>
      <c r="J22" s="16">
        <v>807.02</v>
      </c>
      <c r="K22" s="16">
        <v>963.87</v>
      </c>
      <c r="L22" s="16">
        <v>1158.22</v>
      </c>
      <c r="M22" s="16">
        <v>1096.26</v>
      </c>
      <c r="N22" s="16">
        <f t="shared" si="0"/>
        <v>11650.01</v>
      </c>
    </row>
    <row r="23" spans="2:14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2.75">
      <c r="A24" t="s">
        <v>9</v>
      </c>
      <c r="B24" s="18">
        <f>SUM(B6:B23)</f>
        <v>263505.27</v>
      </c>
      <c r="C24" s="18">
        <f aca="true" t="shared" si="1" ref="C24:M24">SUM(C6:C23)</f>
        <v>237510.47</v>
      </c>
      <c r="D24" s="18">
        <f t="shared" si="1"/>
        <v>253494.66000000003</v>
      </c>
      <c r="E24" s="18">
        <f t="shared" si="1"/>
        <v>307578.46</v>
      </c>
      <c r="F24" s="18">
        <f t="shared" si="1"/>
        <v>346268.8000000001</v>
      </c>
      <c r="G24" s="18">
        <f t="shared" si="1"/>
        <v>258258.98</v>
      </c>
      <c r="H24" s="18">
        <f t="shared" si="1"/>
        <v>188631.91</v>
      </c>
      <c r="I24" s="18">
        <f t="shared" si="1"/>
        <v>215426.51</v>
      </c>
      <c r="J24" s="18">
        <f t="shared" si="1"/>
        <v>219166.32999999993</v>
      </c>
      <c r="K24" s="18">
        <f t="shared" si="1"/>
        <v>261764.58999999997</v>
      </c>
      <c r="L24" s="18">
        <f t="shared" si="1"/>
        <v>318388.86000000004</v>
      </c>
      <c r="M24" s="18">
        <f t="shared" si="1"/>
        <v>301357.51999999996</v>
      </c>
      <c r="N24" s="18">
        <f>SUM(N6:N22)</f>
        <v>3171352.359999999</v>
      </c>
    </row>
    <row r="25" spans="2:14" ht="12.75">
      <c r="B25" s="16"/>
      <c r="K25" t="s">
        <v>251</v>
      </c>
      <c r="N25" s="16"/>
    </row>
    <row r="26" spans="1:14" ht="12.75">
      <c r="A26" t="s">
        <v>53</v>
      </c>
      <c r="B26" s="16">
        <v>3190311.53</v>
      </c>
      <c r="C26" s="16">
        <v>3137705.44</v>
      </c>
      <c r="D26" s="16">
        <v>3142406.34</v>
      </c>
      <c r="E26" s="16">
        <v>3569559.8</v>
      </c>
      <c r="F26" s="16">
        <v>3826053.36</v>
      </c>
      <c r="G26" s="16">
        <v>3237411.3</v>
      </c>
      <c r="H26" s="16">
        <v>2523648</v>
      </c>
      <c r="I26" s="16">
        <v>2732962.47</v>
      </c>
      <c r="J26" s="16">
        <v>3043233.91</v>
      </c>
      <c r="K26" s="16">
        <v>3225664.99</v>
      </c>
      <c r="L26" s="16">
        <v>3635824.92</v>
      </c>
      <c r="M26" s="16">
        <v>3656928.99</v>
      </c>
      <c r="N26" s="16">
        <f>SUM(B26:M26)</f>
        <v>38921711.050000004</v>
      </c>
    </row>
    <row r="27" spans="1:14" ht="12.75">
      <c r="A27" t="s">
        <v>54</v>
      </c>
      <c r="B27" s="16">
        <v>79051.58</v>
      </c>
      <c r="C27" s="16">
        <v>71253.14</v>
      </c>
      <c r="D27" s="16">
        <v>76048.4</v>
      </c>
      <c r="E27" s="16">
        <v>92273.54</v>
      </c>
      <c r="F27" s="16">
        <v>103880.64</v>
      </c>
      <c r="G27" s="16">
        <v>77477.69</v>
      </c>
      <c r="H27" s="16">
        <v>56589.57</v>
      </c>
      <c r="I27" s="16">
        <v>64627.95</v>
      </c>
      <c r="J27" s="68">
        <v>65749.9</v>
      </c>
      <c r="K27" s="16">
        <v>78529.3</v>
      </c>
      <c r="L27" s="16">
        <v>95516.66</v>
      </c>
      <c r="M27" s="16">
        <v>90407.26</v>
      </c>
      <c r="N27" s="16">
        <f>SUM(B27:M27)</f>
        <v>951405.63</v>
      </c>
    </row>
    <row r="28" ht="12.75">
      <c r="N28" s="16"/>
    </row>
    <row r="29" spans="1:14" ht="13.5" thickBot="1">
      <c r="A29" t="s">
        <v>55</v>
      </c>
      <c r="B29" s="34">
        <f>SUM(B24:B27)</f>
        <v>3532868.38</v>
      </c>
      <c r="C29" s="34">
        <f aca="true" t="shared" si="2" ref="C29:N29">SUM(C24:C27)</f>
        <v>3446469.0500000003</v>
      </c>
      <c r="D29" s="34">
        <f t="shared" si="2"/>
        <v>3471949.4</v>
      </c>
      <c r="E29" s="34">
        <f t="shared" si="2"/>
        <v>3969411.8</v>
      </c>
      <c r="F29" s="34">
        <f t="shared" si="2"/>
        <v>4276202.8</v>
      </c>
      <c r="G29" s="34">
        <f t="shared" si="2"/>
        <v>3573147.9699999997</v>
      </c>
      <c r="H29" s="34">
        <f t="shared" si="2"/>
        <v>2768869.48</v>
      </c>
      <c r="I29" s="34">
        <f t="shared" si="2"/>
        <v>3013016.9300000006</v>
      </c>
      <c r="J29" s="34">
        <f t="shared" si="2"/>
        <v>3328150.14</v>
      </c>
      <c r="K29" s="34">
        <f t="shared" si="2"/>
        <v>3565958.88</v>
      </c>
      <c r="L29" s="34">
        <f t="shared" si="2"/>
        <v>4049730.44</v>
      </c>
      <c r="M29" s="34">
        <f t="shared" si="2"/>
        <v>4048693.77</v>
      </c>
      <c r="N29" s="34">
        <f t="shared" si="2"/>
        <v>43044469.04000001</v>
      </c>
    </row>
    <row r="30" ht="13.5" thickTop="1">
      <c r="N30" s="16"/>
    </row>
    <row r="31" spans="1:14" ht="12.75">
      <c r="A31" t="s">
        <v>252</v>
      </c>
      <c r="B31" s="16">
        <v>114636.25</v>
      </c>
      <c r="C31" s="16">
        <v>2800</v>
      </c>
      <c r="D31" s="16">
        <v>2950</v>
      </c>
      <c r="E31" s="16">
        <v>4600</v>
      </c>
      <c r="F31" s="16">
        <v>1400</v>
      </c>
      <c r="G31" s="16">
        <v>1600</v>
      </c>
      <c r="H31" s="16">
        <v>4087.5</v>
      </c>
      <c r="I31" s="16">
        <v>3337.5</v>
      </c>
      <c r="J31" s="16">
        <v>2037.5</v>
      </c>
      <c r="K31" s="16">
        <v>1400</v>
      </c>
      <c r="L31" s="16">
        <v>787.5</v>
      </c>
      <c r="M31" s="16">
        <v>0</v>
      </c>
      <c r="N31" s="16">
        <f aca="true" t="shared" si="3" ref="N31:N36">SUM(B31:M31)</f>
        <v>139636.25</v>
      </c>
    </row>
    <row r="32" ht="12.75">
      <c r="N32" s="16">
        <f t="shared" si="3"/>
        <v>0</v>
      </c>
    </row>
    <row r="33" spans="1:14" ht="12.75">
      <c r="A33" t="s">
        <v>56</v>
      </c>
      <c r="B33" s="36">
        <f>538584.6+5949315.62</f>
        <v>6487900.22</v>
      </c>
      <c r="C33" s="36">
        <f>601873.31+6626552.69</f>
        <v>7228426</v>
      </c>
      <c r="D33" s="36">
        <f>569244.16+5908498.23</f>
        <v>6477742.390000001</v>
      </c>
      <c r="E33" s="36">
        <f>609089.97+5557420.8</f>
        <v>6166510.77</v>
      </c>
      <c r="F33" s="36">
        <f>602846.99+5113136.92</f>
        <v>5715983.91</v>
      </c>
      <c r="G33" s="36">
        <f>635490.6+5024061.75</f>
        <v>5659552.35</v>
      </c>
      <c r="H33" s="36">
        <f>500240.04+5663582.18</f>
        <v>6163822.22</v>
      </c>
      <c r="I33" s="36">
        <f>479193.35+5556629.47</f>
        <v>6035822.819999999</v>
      </c>
      <c r="J33" s="36">
        <f>566762.7+6175706.42</f>
        <v>6742469.12</v>
      </c>
      <c r="K33" s="36">
        <f>426086.83+6291305.5</f>
        <v>6717392.33</v>
      </c>
      <c r="L33" s="36">
        <f>2669586.43+4325283.39</f>
        <v>6994869.82</v>
      </c>
      <c r="M33" s="36">
        <f>518892.17+6439595.56</f>
        <v>6958487.7299999995</v>
      </c>
      <c r="N33" s="16">
        <f t="shared" si="3"/>
        <v>77348979.67999999</v>
      </c>
    </row>
    <row r="34" spans="1:14" ht="12.75">
      <c r="A34" t="s">
        <v>57</v>
      </c>
      <c r="B34" s="36">
        <v>546809.8</v>
      </c>
      <c r="C34" s="36">
        <v>673499.93</v>
      </c>
      <c r="D34" s="36">
        <v>706167.88</v>
      </c>
      <c r="E34" s="36">
        <v>855589.33</v>
      </c>
      <c r="F34" s="36">
        <v>990091.17</v>
      </c>
      <c r="G34" s="36">
        <v>865282.35</v>
      </c>
      <c r="H34" s="36">
        <v>534104.99</v>
      </c>
      <c r="I34" s="36">
        <v>617019.61</v>
      </c>
      <c r="J34" s="36">
        <v>760446.65</v>
      </c>
      <c r="K34" s="36">
        <v>701140.45</v>
      </c>
      <c r="L34" s="36">
        <v>666326.9</v>
      </c>
      <c r="M34" s="36">
        <v>844694.68</v>
      </c>
      <c r="N34" s="16">
        <f t="shared" si="3"/>
        <v>8761173.740000002</v>
      </c>
    </row>
    <row r="35" spans="1:14" ht="12.75">
      <c r="A35" t="s">
        <v>58</v>
      </c>
      <c r="B35" s="36">
        <v>83034.89</v>
      </c>
      <c r="C35" s="36">
        <v>88389.4</v>
      </c>
      <c r="D35" s="36">
        <v>93148.37</v>
      </c>
      <c r="E35" s="36">
        <v>135452.16</v>
      </c>
      <c r="F35" s="36">
        <v>134630.12</v>
      </c>
      <c r="G35" s="36">
        <v>119397.19</v>
      </c>
      <c r="H35" s="36">
        <v>84447.6</v>
      </c>
      <c r="I35" s="36">
        <v>72303.11</v>
      </c>
      <c r="J35" s="36">
        <v>111976.08</v>
      </c>
      <c r="K35" s="36">
        <v>94573.99</v>
      </c>
      <c r="L35" s="36">
        <v>137977.15</v>
      </c>
      <c r="M35" s="36">
        <v>115835.23</v>
      </c>
      <c r="N35" s="16">
        <f t="shared" si="3"/>
        <v>1271165.2899999998</v>
      </c>
    </row>
    <row r="36" spans="1:14" ht="12.75">
      <c r="A36" t="s">
        <v>59</v>
      </c>
      <c r="B36" s="38">
        <v>529657.05</v>
      </c>
      <c r="C36" s="38">
        <v>477403.62</v>
      </c>
      <c r="D36" s="38">
        <v>509533.59</v>
      </c>
      <c r="E36" s="38">
        <v>617334.9</v>
      </c>
      <c r="F36" s="38">
        <v>696009.41</v>
      </c>
      <c r="G36" s="38">
        <v>519109.64</v>
      </c>
      <c r="H36" s="38">
        <v>379142.12</v>
      </c>
      <c r="I36" s="38">
        <v>433017.26</v>
      </c>
      <c r="J36" s="38">
        <v>440516.64</v>
      </c>
      <c r="K36" s="38">
        <v>526158.8</v>
      </c>
      <c r="L36" s="38">
        <v>639940.85</v>
      </c>
      <c r="M36" s="38">
        <v>605806.67</v>
      </c>
      <c r="N36" s="39">
        <f t="shared" si="3"/>
        <v>6373630.55</v>
      </c>
    </row>
    <row r="37" spans="1:14" ht="12.75">
      <c r="A37" t="s">
        <v>60</v>
      </c>
      <c r="B37" s="36">
        <f>SUM(B33:B36)</f>
        <v>7647401.959999999</v>
      </c>
      <c r="C37" s="36">
        <f aca="true" t="shared" si="4" ref="C37:N37">SUM(C33:C36)</f>
        <v>8467718.95</v>
      </c>
      <c r="D37" s="36">
        <f t="shared" si="4"/>
        <v>7786592.23</v>
      </c>
      <c r="E37" s="36">
        <f t="shared" si="4"/>
        <v>7774887.16</v>
      </c>
      <c r="F37" s="36">
        <f t="shared" si="4"/>
        <v>7536714.61</v>
      </c>
      <c r="G37" s="36">
        <f t="shared" si="4"/>
        <v>7163341.529999999</v>
      </c>
      <c r="H37" s="36">
        <f t="shared" si="4"/>
        <v>7161516.93</v>
      </c>
      <c r="I37" s="36">
        <f t="shared" si="4"/>
        <v>7158162.8</v>
      </c>
      <c r="J37" s="36">
        <f t="shared" si="4"/>
        <v>8055408.49</v>
      </c>
      <c r="K37" s="36">
        <f t="shared" si="4"/>
        <v>8039265.57</v>
      </c>
      <c r="L37" s="36">
        <f t="shared" si="4"/>
        <v>8439114.72</v>
      </c>
      <c r="M37" s="36">
        <f t="shared" si="4"/>
        <v>8524824.31</v>
      </c>
      <c r="N37" s="86">
        <f t="shared" si="4"/>
        <v>93754949.25999999</v>
      </c>
    </row>
    <row r="38" ht="12.75">
      <c r="L38" s="36"/>
    </row>
    <row r="39" ht="12.75">
      <c r="A39" t="str">
        <f ca="1">CELL("filename")</f>
        <v>S:\Div - Adm Svc\Distribution &amp; Statistics\Distributions\WEB\[Consolidated_Tax_07.xls]SCCRT Out of State</v>
      </c>
    </row>
  </sheetData>
  <printOptions horizontalCentered="1"/>
  <pageMargins left="0" right="0" top="0.5" bottom="0.5" header="0.5" footer="0.5"/>
  <pageSetup fitToHeight="1" fitToWidth="1" horizontalDpi="600" verticalDpi="600" orientation="landscape" paperSize="5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14.00390625" style="0" bestFit="1" customWidth="1"/>
    <col min="3" max="3" width="12.8515625" style="0" bestFit="1" customWidth="1"/>
    <col min="4" max="4" width="14.00390625" style="0" bestFit="1" customWidth="1"/>
    <col min="5" max="6" width="12.8515625" style="0" bestFit="1" customWidth="1"/>
    <col min="7" max="7" width="14.00390625" style="0" bestFit="1" customWidth="1"/>
    <col min="8" max="9" width="12.8515625" style="0" bestFit="1" customWidth="1"/>
    <col min="10" max="10" width="14.00390625" style="0" bestFit="1" customWidth="1"/>
    <col min="11" max="12" width="12.8515625" style="0" bestFit="1" customWidth="1"/>
    <col min="13" max="13" width="14.00390625" style="0" bestFit="1" customWidth="1"/>
    <col min="14" max="14" width="14.421875" style="0" bestFit="1" customWidth="1"/>
  </cols>
  <sheetData>
    <row r="2" ht="20.25">
      <c r="A2" s="40" t="s">
        <v>257</v>
      </c>
    </row>
    <row r="4" spans="1:14" s="15" customFormat="1" ht="12.75">
      <c r="A4" s="15" t="s">
        <v>2</v>
      </c>
      <c r="B4" s="15" t="s">
        <v>27</v>
      </c>
      <c r="C4" s="15" t="s">
        <v>28</v>
      </c>
      <c r="D4" s="15" t="s">
        <v>29</v>
      </c>
      <c r="E4" s="15" t="s">
        <v>30</v>
      </c>
      <c r="F4" s="15" t="s">
        <v>31</v>
      </c>
      <c r="G4" s="15" t="s">
        <v>32</v>
      </c>
      <c r="H4" s="15" t="s">
        <v>33</v>
      </c>
      <c r="I4" s="15" t="s">
        <v>34</v>
      </c>
      <c r="J4" s="15" t="s">
        <v>35</v>
      </c>
      <c r="K4" s="15" t="s">
        <v>36</v>
      </c>
      <c r="L4" s="15" t="s">
        <v>37</v>
      </c>
      <c r="M4" s="15" t="s">
        <v>38</v>
      </c>
      <c r="N4" s="15" t="s">
        <v>39</v>
      </c>
    </row>
    <row r="5" ht="12.75">
      <c r="B5" s="16"/>
    </row>
    <row r="6" spans="1:14" ht="12.75">
      <c r="A6" t="s">
        <v>10</v>
      </c>
      <c r="B6" s="16">
        <v>0</v>
      </c>
      <c r="C6" s="16">
        <v>0</v>
      </c>
      <c r="D6" s="16">
        <v>151139.45</v>
      </c>
      <c r="E6" s="16">
        <v>0</v>
      </c>
      <c r="F6" s="16">
        <v>0</v>
      </c>
      <c r="G6" s="5">
        <v>107275.3</v>
      </c>
      <c r="H6" s="16">
        <v>0</v>
      </c>
      <c r="I6" s="16">
        <v>0</v>
      </c>
      <c r="J6" s="16">
        <v>134409</v>
      </c>
      <c r="K6" s="16">
        <v>0</v>
      </c>
      <c r="L6" s="16">
        <v>0</v>
      </c>
      <c r="M6" s="16">
        <v>126921.3</v>
      </c>
      <c r="N6" s="16">
        <f>SUM(B6:M6)</f>
        <v>519745.05</v>
      </c>
    </row>
    <row r="7" spans="1:14" ht="12.75">
      <c r="A7" t="s">
        <v>11</v>
      </c>
      <c r="B7" s="16">
        <v>0</v>
      </c>
      <c r="C7" s="16">
        <v>0</v>
      </c>
      <c r="D7" s="16">
        <v>43514.35</v>
      </c>
      <c r="E7" s="16">
        <v>0</v>
      </c>
      <c r="F7" s="16">
        <v>0</v>
      </c>
      <c r="G7" s="5">
        <v>37227.85</v>
      </c>
      <c r="H7" s="16">
        <v>0</v>
      </c>
      <c r="I7" s="16">
        <v>0</v>
      </c>
      <c r="J7" s="16">
        <v>34969</v>
      </c>
      <c r="K7" s="16">
        <v>0</v>
      </c>
      <c r="L7" s="16">
        <v>0</v>
      </c>
      <c r="M7" s="16">
        <v>37133.8</v>
      </c>
      <c r="N7" s="16">
        <f aca="true" t="shared" si="0" ref="N7:N22">SUM(B7:M7)</f>
        <v>152845</v>
      </c>
    </row>
    <row r="8" spans="1:14" ht="12.75">
      <c r="A8" t="s">
        <v>12</v>
      </c>
      <c r="B8" s="16">
        <v>0</v>
      </c>
      <c r="C8" s="16">
        <v>0</v>
      </c>
      <c r="D8" s="16">
        <v>11169292.09</v>
      </c>
      <c r="E8" s="16">
        <v>0</v>
      </c>
      <c r="F8" s="16">
        <v>0</v>
      </c>
      <c r="G8" s="5">
        <v>10875858.72</v>
      </c>
      <c r="H8" s="16">
        <v>0</v>
      </c>
      <c r="I8" s="16">
        <v>0</v>
      </c>
      <c r="J8" s="16">
        <v>9686368.83</v>
      </c>
      <c r="K8" s="16">
        <v>0</v>
      </c>
      <c r="L8" s="16">
        <v>0</v>
      </c>
      <c r="M8" s="16">
        <v>9735950.06</v>
      </c>
      <c r="N8" s="16">
        <f t="shared" si="0"/>
        <v>41467469.7</v>
      </c>
    </row>
    <row r="9" spans="1:14" ht="12.75">
      <c r="A9" t="s">
        <v>13</v>
      </c>
      <c r="B9" s="16">
        <v>9841.7</v>
      </c>
      <c r="C9" s="16">
        <v>0</v>
      </c>
      <c r="D9" s="16">
        <v>247793.3</v>
      </c>
      <c r="E9" s="16">
        <v>0</v>
      </c>
      <c r="F9" s="16">
        <v>0</v>
      </c>
      <c r="G9" s="5">
        <v>215830.37</v>
      </c>
      <c r="H9" s="16">
        <v>0</v>
      </c>
      <c r="I9" s="16">
        <v>0</v>
      </c>
      <c r="J9" s="16">
        <v>213382.95</v>
      </c>
      <c r="K9" s="16">
        <v>0</v>
      </c>
      <c r="L9" s="16">
        <v>0</v>
      </c>
      <c r="M9" s="16">
        <v>185274.16</v>
      </c>
      <c r="N9" s="16">
        <f t="shared" si="0"/>
        <v>872122.4800000001</v>
      </c>
    </row>
    <row r="10" spans="1:14" ht="12.75">
      <c r="A10" t="s">
        <v>14</v>
      </c>
      <c r="B10" s="16">
        <v>24888.05</v>
      </c>
      <c r="C10" s="16">
        <v>47139.4</v>
      </c>
      <c r="D10" s="16">
        <v>41072.9</v>
      </c>
      <c r="E10" s="16">
        <v>48726.7</v>
      </c>
      <c r="F10" s="16">
        <v>20209.2</v>
      </c>
      <c r="G10" s="5">
        <v>41121.3</v>
      </c>
      <c r="H10" s="16">
        <v>18723.65</v>
      </c>
      <c r="I10" s="16">
        <v>35346.3</v>
      </c>
      <c r="J10" s="16">
        <v>21500.05</v>
      </c>
      <c r="K10" s="16">
        <v>26144.8</v>
      </c>
      <c r="L10" s="16">
        <v>26522.1</v>
      </c>
      <c r="M10" s="16">
        <v>31207.55</v>
      </c>
      <c r="N10" s="16">
        <f t="shared" si="0"/>
        <v>382601.99999999994</v>
      </c>
    </row>
    <row r="11" spans="1:14" ht="12.75">
      <c r="A11" t="s">
        <v>15</v>
      </c>
      <c r="B11" s="16">
        <v>0</v>
      </c>
      <c r="C11" s="16">
        <v>0</v>
      </c>
      <c r="D11" s="16">
        <v>3450.15</v>
      </c>
      <c r="E11" s="16">
        <v>0</v>
      </c>
      <c r="F11" s="16">
        <v>0</v>
      </c>
      <c r="G11" s="5">
        <v>2890.25</v>
      </c>
      <c r="H11" s="16">
        <v>0</v>
      </c>
      <c r="I11" s="16">
        <v>0</v>
      </c>
      <c r="J11" s="16">
        <v>2625.3</v>
      </c>
      <c r="K11" s="16">
        <v>0</v>
      </c>
      <c r="L11" s="16">
        <v>0</v>
      </c>
      <c r="M11" s="16">
        <v>1643.95</v>
      </c>
      <c r="N11" s="16">
        <f t="shared" si="0"/>
        <v>10609.650000000001</v>
      </c>
    </row>
    <row r="12" spans="1:14" ht="12.75">
      <c r="A12" t="s">
        <v>16</v>
      </c>
      <c r="B12" s="16">
        <v>1939.3</v>
      </c>
      <c r="C12" s="16">
        <v>776.05</v>
      </c>
      <c r="D12" s="16">
        <v>786.5</v>
      </c>
      <c r="E12" s="16">
        <v>686.4</v>
      </c>
      <c r="F12" s="16">
        <v>854.15</v>
      </c>
      <c r="G12" s="5">
        <v>3452.35</v>
      </c>
      <c r="H12" s="16">
        <v>756.8</v>
      </c>
      <c r="I12" s="16">
        <v>836</v>
      </c>
      <c r="J12" s="16">
        <v>831.6</v>
      </c>
      <c r="K12" s="16">
        <v>209.55</v>
      </c>
      <c r="L12" s="16">
        <v>1896.95</v>
      </c>
      <c r="M12" s="16">
        <v>287.1</v>
      </c>
      <c r="N12" s="16">
        <f t="shared" si="0"/>
        <v>13312.75</v>
      </c>
    </row>
    <row r="13" spans="1:14" ht="12.75">
      <c r="A13" t="s">
        <v>17</v>
      </c>
      <c r="B13" s="16">
        <v>0</v>
      </c>
      <c r="C13" s="16">
        <v>0</v>
      </c>
      <c r="D13" s="16">
        <v>34763.85</v>
      </c>
      <c r="E13" s="16">
        <v>0</v>
      </c>
      <c r="F13" s="16">
        <v>0</v>
      </c>
      <c r="G13" s="5">
        <v>25400.1</v>
      </c>
      <c r="H13" s="16">
        <v>0</v>
      </c>
      <c r="I13" s="16">
        <v>0</v>
      </c>
      <c r="J13" s="16">
        <v>32992.3</v>
      </c>
      <c r="K13" s="16">
        <v>0</v>
      </c>
      <c r="L13" s="16">
        <v>0</v>
      </c>
      <c r="M13" s="16">
        <v>26134.9</v>
      </c>
      <c r="N13" s="16">
        <f t="shared" si="0"/>
        <v>119291.15</v>
      </c>
    </row>
    <row r="14" spans="1:14" ht="12.75">
      <c r="A14" t="s">
        <v>18</v>
      </c>
      <c r="B14" s="16">
        <v>1150.6</v>
      </c>
      <c r="C14" s="16">
        <v>8616.43</v>
      </c>
      <c r="D14" s="16">
        <v>2562.45</v>
      </c>
      <c r="E14" s="16">
        <v>2526.7</v>
      </c>
      <c r="F14" s="16">
        <v>2595.45</v>
      </c>
      <c r="G14" s="5">
        <v>4911.5</v>
      </c>
      <c r="H14" s="16">
        <v>2967.25</v>
      </c>
      <c r="I14" s="16">
        <v>1406.9</v>
      </c>
      <c r="J14" s="16">
        <v>1471.8</v>
      </c>
      <c r="K14" s="16">
        <v>5051.2</v>
      </c>
      <c r="L14" s="16">
        <v>2315.5</v>
      </c>
      <c r="M14" s="16">
        <v>1061.5</v>
      </c>
      <c r="N14" s="16">
        <f t="shared" si="0"/>
        <v>36637.28</v>
      </c>
    </row>
    <row r="15" spans="1:14" ht="12.75">
      <c r="A15" t="s">
        <v>19</v>
      </c>
      <c r="B15" s="16">
        <v>0</v>
      </c>
      <c r="C15" s="16">
        <v>0</v>
      </c>
      <c r="D15" s="16">
        <v>0</v>
      </c>
      <c r="E15" s="16">
        <v>9691.55</v>
      </c>
      <c r="F15" s="16">
        <v>0</v>
      </c>
      <c r="G15" s="5">
        <v>21941.15</v>
      </c>
      <c r="H15" s="16">
        <v>0</v>
      </c>
      <c r="I15" s="16">
        <v>0</v>
      </c>
      <c r="J15" s="16">
        <v>4354.35</v>
      </c>
      <c r="K15" s="16">
        <v>0</v>
      </c>
      <c r="L15" s="16">
        <v>0</v>
      </c>
      <c r="M15" s="16">
        <v>6089.6</v>
      </c>
      <c r="N15" s="16">
        <f t="shared" si="0"/>
        <v>42076.65</v>
      </c>
    </row>
    <row r="16" spans="1:14" ht="12.75">
      <c r="A16" t="s">
        <v>20</v>
      </c>
      <c r="B16" s="16">
        <v>0</v>
      </c>
      <c r="C16" s="16">
        <v>100540</v>
      </c>
      <c r="D16" s="16">
        <v>124297.8</v>
      </c>
      <c r="E16" s="16">
        <v>75938.5</v>
      </c>
      <c r="F16" s="16">
        <v>39896.45</v>
      </c>
      <c r="G16" s="5">
        <v>37655.2</v>
      </c>
      <c r="H16" s="16">
        <v>34355.2</v>
      </c>
      <c r="I16" s="16">
        <v>39996.55</v>
      </c>
      <c r="J16" s="16">
        <v>51454.15</v>
      </c>
      <c r="K16" s="16">
        <v>38696.35</v>
      </c>
      <c r="L16" s="16">
        <v>51302.35</v>
      </c>
      <c r="M16" s="16">
        <v>49093.55</v>
      </c>
      <c r="N16" s="16">
        <f t="shared" si="0"/>
        <v>643226.1000000001</v>
      </c>
    </row>
    <row r="17" spans="1:14" ht="12.75">
      <c r="A17" t="s">
        <v>21</v>
      </c>
      <c r="B17" s="16">
        <v>0</v>
      </c>
      <c r="C17" s="16">
        <v>0</v>
      </c>
      <c r="D17" s="16">
        <v>1939.3</v>
      </c>
      <c r="E17" s="16">
        <v>1448.7</v>
      </c>
      <c r="F17" s="16">
        <v>0</v>
      </c>
      <c r="G17" s="5">
        <v>4223.45</v>
      </c>
      <c r="H17" s="16">
        <v>0</v>
      </c>
      <c r="I17" s="16">
        <v>0</v>
      </c>
      <c r="J17" s="16">
        <v>5168.9</v>
      </c>
      <c r="K17" s="16">
        <v>0</v>
      </c>
      <c r="L17" s="16">
        <v>0</v>
      </c>
      <c r="M17" s="16">
        <v>3572.8</v>
      </c>
      <c r="N17" s="16">
        <f t="shared" si="0"/>
        <v>16353.149999999998</v>
      </c>
    </row>
    <row r="18" spans="1:14" ht="12.75">
      <c r="A18" t="s">
        <v>22</v>
      </c>
      <c r="B18" s="16">
        <v>0</v>
      </c>
      <c r="C18" s="16">
        <v>0</v>
      </c>
      <c r="D18" s="16">
        <v>102494.46</v>
      </c>
      <c r="E18" s="16">
        <v>0</v>
      </c>
      <c r="F18" s="16">
        <v>0</v>
      </c>
      <c r="G18" s="5">
        <v>142894.8</v>
      </c>
      <c r="H18" s="16">
        <v>0</v>
      </c>
      <c r="I18" s="16">
        <v>0</v>
      </c>
      <c r="J18" s="16">
        <v>0</v>
      </c>
      <c r="K18" s="16">
        <v>129990.5</v>
      </c>
      <c r="L18" s="16">
        <v>0</v>
      </c>
      <c r="M18" s="16">
        <v>128929.43</v>
      </c>
      <c r="N18" s="16">
        <f t="shared" si="0"/>
        <v>504309.19</v>
      </c>
    </row>
    <row r="19" spans="1:14" ht="12.75">
      <c r="A19" t="s">
        <v>23</v>
      </c>
      <c r="B19" s="16">
        <v>0</v>
      </c>
      <c r="C19" s="16">
        <v>0</v>
      </c>
      <c r="D19" s="16">
        <v>10221.78</v>
      </c>
      <c r="E19" s="16">
        <v>0</v>
      </c>
      <c r="F19" s="16">
        <v>0</v>
      </c>
      <c r="G19" s="5">
        <v>7635.1</v>
      </c>
      <c r="H19" s="16">
        <v>0</v>
      </c>
      <c r="I19" s="16">
        <v>0</v>
      </c>
      <c r="J19" s="16">
        <v>5013.25</v>
      </c>
      <c r="K19" s="16">
        <v>0</v>
      </c>
      <c r="L19" s="16">
        <v>0</v>
      </c>
      <c r="M19" s="16">
        <v>6184.75</v>
      </c>
      <c r="N19" s="16">
        <f t="shared" si="0"/>
        <v>29054.88</v>
      </c>
    </row>
    <row r="20" spans="1:14" ht="12.75">
      <c r="A20" t="s">
        <v>24</v>
      </c>
      <c r="B20" s="16">
        <v>0</v>
      </c>
      <c r="C20" s="16">
        <v>0</v>
      </c>
      <c r="D20" s="16">
        <v>16761.8</v>
      </c>
      <c r="E20" s="16">
        <v>0</v>
      </c>
      <c r="F20" s="16">
        <v>0</v>
      </c>
      <c r="G20" s="5">
        <v>35720.3</v>
      </c>
      <c r="H20" s="16">
        <v>0</v>
      </c>
      <c r="I20" s="16">
        <v>0</v>
      </c>
      <c r="J20" s="16">
        <v>34277.65</v>
      </c>
      <c r="K20" s="16">
        <v>0</v>
      </c>
      <c r="L20" s="16">
        <v>0</v>
      </c>
      <c r="M20" s="16">
        <v>19277.5</v>
      </c>
      <c r="N20" s="16">
        <f t="shared" si="0"/>
        <v>106037.25</v>
      </c>
    </row>
    <row r="21" spans="1:14" ht="12.75">
      <c r="A21" t="s">
        <v>25</v>
      </c>
      <c r="B21" s="16">
        <v>562542.75</v>
      </c>
      <c r="C21" s="16">
        <v>594539.55</v>
      </c>
      <c r="D21" s="16">
        <v>648835</v>
      </c>
      <c r="E21" s="16">
        <v>485692.35</v>
      </c>
      <c r="F21" s="16">
        <v>457631.35</v>
      </c>
      <c r="G21" s="5">
        <v>506520.9</v>
      </c>
      <c r="H21" s="16">
        <v>538353.75</v>
      </c>
      <c r="I21" s="16">
        <v>364717.05</v>
      </c>
      <c r="J21" s="16">
        <v>507538.9</v>
      </c>
      <c r="K21" s="16">
        <v>438381.35</v>
      </c>
      <c r="L21" s="16">
        <v>527903.2</v>
      </c>
      <c r="M21" s="16">
        <v>841533.55</v>
      </c>
      <c r="N21" s="16">
        <f t="shared" si="0"/>
        <v>6474189.699999999</v>
      </c>
    </row>
    <row r="22" spans="1:14" ht="12.75">
      <c r="A22" t="s">
        <v>26</v>
      </c>
      <c r="B22" s="16">
        <v>0</v>
      </c>
      <c r="C22" s="16">
        <v>0</v>
      </c>
      <c r="D22" s="16">
        <v>17167.7</v>
      </c>
      <c r="E22" s="16">
        <v>0</v>
      </c>
      <c r="F22" s="16">
        <v>0</v>
      </c>
      <c r="G22" s="74">
        <v>10233.85</v>
      </c>
      <c r="H22" s="16">
        <v>0</v>
      </c>
      <c r="I22" s="16">
        <v>0</v>
      </c>
      <c r="J22" s="16">
        <v>11118.8</v>
      </c>
      <c r="K22" s="16">
        <v>0</v>
      </c>
      <c r="L22" s="16">
        <v>0</v>
      </c>
      <c r="M22" s="16">
        <v>15335.65</v>
      </c>
      <c r="N22" s="16">
        <f t="shared" si="0"/>
        <v>53856.00000000001</v>
      </c>
    </row>
    <row r="23" spans="2:14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3.5" thickBot="1">
      <c r="A24" t="s">
        <v>9</v>
      </c>
      <c r="B24" s="35">
        <f>SUM(B6:B23)</f>
        <v>600362.4</v>
      </c>
      <c r="C24" s="35">
        <f aca="true" t="shared" si="1" ref="C24:M24">SUM(C6:C23)</f>
        <v>751611.43</v>
      </c>
      <c r="D24" s="35">
        <f t="shared" si="1"/>
        <v>12616092.880000003</v>
      </c>
      <c r="E24" s="35">
        <f t="shared" si="1"/>
        <v>624710.8999999999</v>
      </c>
      <c r="F24" s="35">
        <f t="shared" si="1"/>
        <v>521186.6</v>
      </c>
      <c r="G24" s="35">
        <f t="shared" si="1"/>
        <v>12080792.49</v>
      </c>
      <c r="H24" s="35">
        <f t="shared" si="1"/>
        <v>595156.65</v>
      </c>
      <c r="I24" s="35">
        <f t="shared" si="1"/>
        <v>442302.8</v>
      </c>
      <c r="J24" s="35">
        <f t="shared" si="1"/>
        <v>10747476.830000004</v>
      </c>
      <c r="K24" s="35">
        <f t="shared" si="1"/>
        <v>638473.75</v>
      </c>
      <c r="L24" s="35">
        <f t="shared" si="1"/>
        <v>609940.1</v>
      </c>
      <c r="M24" s="35">
        <f t="shared" si="1"/>
        <v>11215631.150000002</v>
      </c>
      <c r="N24" s="35">
        <f>SUM(N6:N22)</f>
        <v>51443737.97999999</v>
      </c>
    </row>
    <row r="25" spans="2:14" ht="13.5" thickTop="1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2:14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39" ht="12.75">
      <c r="A39" t="str">
        <f ca="1">CELL("filename")</f>
        <v>S:\Div - Adm Svc\Distribution &amp; Statistics\Distributions\WEB\[Consolidated_Tax_07.xls]SCCRT Out of State</v>
      </c>
    </row>
  </sheetData>
  <printOptions horizontalCentered="1"/>
  <pageMargins left="0" right="0" top="0.5" bottom="0.5" header="0.5" footer="0.5"/>
  <pageSetup fitToHeight="1" fitToWidth="1" horizontalDpi="600" verticalDpi="600" orientation="landscape" paperSize="5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2" max="12" width="14.00390625" style="0" bestFit="1" customWidth="1"/>
    <col min="13" max="13" width="13.8515625" style="0" bestFit="1" customWidth="1"/>
    <col min="14" max="14" width="15.00390625" style="0" bestFit="1" customWidth="1"/>
  </cols>
  <sheetData>
    <row r="2" ht="20.25">
      <c r="A2" s="41" t="s">
        <v>262</v>
      </c>
    </row>
    <row r="4" spans="1:14" s="15" customFormat="1" ht="12.75">
      <c r="A4" s="15" t="s">
        <v>2</v>
      </c>
      <c r="B4" s="15" t="s">
        <v>27</v>
      </c>
      <c r="C4" s="15" t="s">
        <v>28</v>
      </c>
      <c r="D4" s="15" t="s">
        <v>29</v>
      </c>
      <c r="E4" s="15" t="s">
        <v>30</v>
      </c>
      <c r="F4" s="15" t="s">
        <v>31</v>
      </c>
      <c r="G4" s="15" t="s">
        <v>32</v>
      </c>
      <c r="H4" s="15" t="s">
        <v>33</v>
      </c>
      <c r="I4" s="15" t="s">
        <v>34</v>
      </c>
      <c r="J4" s="15" t="s">
        <v>35</v>
      </c>
      <c r="K4" s="15" t="s">
        <v>36</v>
      </c>
      <c r="L4" s="15" t="s">
        <v>37</v>
      </c>
      <c r="M4" s="15" t="s">
        <v>38</v>
      </c>
      <c r="N4" s="15" t="s">
        <v>39</v>
      </c>
    </row>
    <row r="6" spans="1:14" ht="12.75">
      <c r="A6" t="s">
        <v>10</v>
      </c>
      <c r="B6" s="16">
        <v>243538.1</v>
      </c>
      <c r="C6" s="16">
        <v>262611.76</v>
      </c>
      <c r="D6" s="16">
        <v>252845.17</v>
      </c>
      <c r="E6" s="16">
        <v>251722.79</v>
      </c>
      <c r="F6" s="16">
        <v>218951.24</v>
      </c>
      <c r="G6" s="16">
        <v>239602.2</v>
      </c>
      <c r="H6" s="16">
        <v>235886.75</v>
      </c>
      <c r="I6" s="16">
        <v>190310.06</v>
      </c>
      <c r="J6" s="16">
        <v>249382.62</v>
      </c>
      <c r="K6" s="16">
        <v>214858.19</v>
      </c>
      <c r="L6" s="16">
        <v>241175.65</v>
      </c>
      <c r="M6" s="16">
        <v>250925.09</v>
      </c>
      <c r="N6" s="16">
        <f>SUM(B6:M6)</f>
        <v>2851809.6199999996</v>
      </c>
    </row>
    <row r="7" spans="1:14" ht="12.75">
      <c r="A7" t="s">
        <v>11</v>
      </c>
      <c r="B7" s="16">
        <v>108325.76</v>
      </c>
      <c r="C7" s="16">
        <v>127008.86</v>
      </c>
      <c r="D7" s="16">
        <v>104263.63</v>
      </c>
      <c r="E7" s="16">
        <v>125289.36</v>
      </c>
      <c r="F7" s="16">
        <v>100327.04</v>
      </c>
      <c r="G7" s="16">
        <v>131983.7</v>
      </c>
      <c r="H7" s="16">
        <v>114906.76</v>
      </c>
      <c r="I7" s="16">
        <v>88956.26</v>
      </c>
      <c r="J7" s="16">
        <v>146049.36</v>
      </c>
      <c r="K7" s="16">
        <v>107648.42</v>
      </c>
      <c r="L7" s="16">
        <v>133686.26</v>
      </c>
      <c r="M7" s="16">
        <v>115649.3</v>
      </c>
      <c r="N7" s="16">
        <f aca="true" t="shared" si="0" ref="N7:N22">SUM(B7:M7)</f>
        <v>1404094.7100000002</v>
      </c>
    </row>
    <row r="8" spans="1:14" ht="12.75">
      <c r="A8" t="s">
        <v>12</v>
      </c>
      <c r="B8" s="16">
        <v>8874453.72</v>
      </c>
      <c r="C8" s="16">
        <v>9317080.61</v>
      </c>
      <c r="D8" s="16">
        <v>9138879.79</v>
      </c>
      <c r="E8" s="16">
        <v>8633708.69</v>
      </c>
      <c r="F8" s="16">
        <v>8766218.67</v>
      </c>
      <c r="G8" s="16">
        <v>9692371.21</v>
      </c>
      <c r="H8" s="16">
        <v>8975569.49</v>
      </c>
      <c r="I8" s="16">
        <v>7567256.28</v>
      </c>
      <c r="J8" s="16">
        <v>9311402.96</v>
      </c>
      <c r="K8" s="16">
        <v>8332634.75</v>
      </c>
      <c r="L8" s="16">
        <v>8787079.34</v>
      </c>
      <c r="M8" s="16">
        <v>9142277.43</v>
      </c>
      <c r="N8" s="16">
        <f t="shared" si="0"/>
        <v>106538932.94</v>
      </c>
    </row>
    <row r="9" spans="1:14" ht="12.75">
      <c r="A9" t="s">
        <v>13</v>
      </c>
      <c r="B9" s="16">
        <v>245776.45</v>
      </c>
      <c r="C9" s="16">
        <v>278290.98</v>
      </c>
      <c r="D9" s="16">
        <v>259705.41</v>
      </c>
      <c r="E9" s="16">
        <v>265543.48</v>
      </c>
      <c r="F9" s="16">
        <v>230668.53</v>
      </c>
      <c r="G9" s="16">
        <v>231865.86</v>
      </c>
      <c r="H9" s="16">
        <v>231950.19</v>
      </c>
      <c r="I9" s="16">
        <v>186336.24</v>
      </c>
      <c r="J9" s="16">
        <v>245322.99</v>
      </c>
      <c r="K9" s="16">
        <v>228767.62</v>
      </c>
      <c r="L9" s="16">
        <v>256900.9</v>
      </c>
      <c r="M9" s="16">
        <v>243713.19</v>
      </c>
      <c r="N9" s="16">
        <f t="shared" si="0"/>
        <v>2904841.84</v>
      </c>
    </row>
    <row r="10" spans="1:14" ht="12.75">
      <c r="A10" t="s">
        <v>14</v>
      </c>
      <c r="B10" s="16">
        <v>269990.77</v>
      </c>
      <c r="C10" s="16">
        <v>293850.65</v>
      </c>
      <c r="D10" s="16">
        <v>273434.49</v>
      </c>
      <c r="E10" s="16">
        <v>282462.01</v>
      </c>
      <c r="F10" s="16">
        <v>255263.1</v>
      </c>
      <c r="G10" s="16">
        <v>307375.82</v>
      </c>
      <c r="H10" s="16">
        <v>266146.55</v>
      </c>
      <c r="I10" s="16">
        <v>202366.76</v>
      </c>
      <c r="J10" s="16">
        <v>381476.98</v>
      </c>
      <c r="K10" s="16">
        <v>284483.78</v>
      </c>
      <c r="L10" s="16">
        <v>358779.26</v>
      </c>
      <c r="M10" s="16">
        <v>313244.32</v>
      </c>
      <c r="N10" s="16">
        <f t="shared" si="0"/>
        <v>3488874.4899999998</v>
      </c>
    </row>
    <row r="11" spans="1:14" ht="12.75">
      <c r="A11" t="s">
        <v>15</v>
      </c>
      <c r="B11" s="16">
        <v>3357.88</v>
      </c>
      <c r="C11" s="16">
        <v>8986.45</v>
      </c>
      <c r="D11" s="16">
        <v>5639.42</v>
      </c>
      <c r="E11" s="16">
        <v>12889.27</v>
      </c>
      <c r="F11" s="16">
        <v>8400.69</v>
      </c>
      <c r="G11" s="16">
        <v>19425.89</v>
      </c>
      <c r="H11" s="16">
        <v>13885.54</v>
      </c>
      <c r="I11" s="16">
        <v>5262.91</v>
      </c>
      <c r="J11" s="16">
        <v>21447.98</v>
      </c>
      <c r="K11" s="16">
        <v>7811.41</v>
      </c>
      <c r="L11" s="16">
        <v>17746.03</v>
      </c>
      <c r="M11" s="16">
        <v>11034.73</v>
      </c>
      <c r="N11" s="16">
        <f t="shared" si="0"/>
        <v>135888.2</v>
      </c>
    </row>
    <row r="12" spans="1:14" ht="12.75">
      <c r="A12" t="s">
        <v>16</v>
      </c>
      <c r="B12" s="16">
        <v>8241.57</v>
      </c>
      <c r="C12" s="16">
        <v>14808.37</v>
      </c>
      <c r="D12" s="16">
        <v>12705.48</v>
      </c>
      <c r="E12" s="16">
        <v>18915.27</v>
      </c>
      <c r="F12" s="16">
        <v>12157.86</v>
      </c>
      <c r="G12" s="16">
        <v>28202.87</v>
      </c>
      <c r="H12" s="16">
        <v>24106.76</v>
      </c>
      <c r="I12" s="16">
        <v>7774.55</v>
      </c>
      <c r="J12" s="16">
        <v>31196.99</v>
      </c>
      <c r="K12" s="16">
        <v>11601.52</v>
      </c>
      <c r="L12" s="16">
        <v>28026.34</v>
      </c>
      <c r="M12" s="16">
        <v>16619.06</v>
      </c>
      <c r="N12" s="16">
        <f t="shared" si="0"/>
        <v>214356.63999999998</v>
      </c>
    </row>
    <row r="13" spans="1:14" ht="12.75">
      <c r="A13" t="s">
        <v>17</v>
      </c>
      <c r="B13" s="16">
        <v>96090.03</v>
      </c>
      <c r="C13" s="16">
        <v>111111.63</v>
      </c>
      <c r="D13" s="16">
        <v>90196.49</v>
      </c>
      <c r="E13" s="16">
        <v>125829.27</v>
      </c>
      <c r="F13" s="16">
        <v>105983.71</v>
      </c>
      <c r="G13" s="16">
        <v>144395.58</v>
      </c>
      <c r="H13" s="16">
        <v>112511.97</v>
      </c>
      <c r="I13" s="16">
        <v>70498.22</v>
      </c>
      <c r="J13" s="16">
        <v>166178.34</v>
      </c>
      <c r="K13" s="16">
        <v>101479.95</v>
      </c>
      <c r="L13" s="16">
        <v>144355.15</v>
      </c>
      <c r="M13" s="16">
        <v>118913.99</v>
      </c>
      <c r="N13" s="16">
        <f t="shared" si="0"/>
        <v>1387544.3299999998</v>
      </c>
    </row>
    <row r="14" spans="1:14" ht="12.75">
      <c r="A14" t="s">
        <v>18</v>
      </c>
      <c r="B14" s="16">
        <v>36810.05</v>
      </c>
      <c r="C14" s="16">
        <v>48736.14</v>
      </c>
      <c r="D14" s="16">
        <v>35483.12</v>
      </c>
      <c r="E14" s="16">
        <v>50520.46</v>
      </c>
      <c r="F14" s="16">
        <v>36474.91</v>
      </c>
      <c r="G14" s="16">
        <v>61128.56</v>
      </c>
      <c r="H14" s="16">
        <v>48190.9</v>
      </c>
      <c r="I14" s="16">
        <v>29716.5</v>
      </c>
      <c r="J14" s="16">
        <v>72360.81</v>
      </c>
      <c r="K14" s="16">
        <v>41254.86</v>
      </c>
      <c r="L14" s="16">
        <v>66367.13</v>
      </c>
      <c r="M14" s="16">
        <v>54585.74</v>
      </c>
      <c r="N14" s="16">
        <f t="shared" si="0"/>
        <v>581629.1799999999</v>
      </c>
    </row>
    <row r="15" spans="1:14" ht="12.75">
      <c r="A15" t="s">
        <v>19</v>
      </c>
      <c r="B15" s="16">
        <v>29488.21</v>
      </c>
      <c r="C15" s="16">
        <v>36855.88</v>
      </c>
      <c r="D15" s="16">
        <v>28572.22</v>
      </c>
      <c r="E15" s="16">
        <v>42728.6</v>
      </c>
      <c r="F15" s="16">
        <v>30196.07</v>
      </c>
      <c r="G15" s="16">
        <v>48413.11</v>
      </c>
      <c r="H15" s="16">
        <v>39449.72</v>
      </c>
      <c r="I15" s="16">
        <v>22923.38</v>
      </c>
      <c r="J15" s="16">
        <v>50851.23</v>
      </c>
      <c r="K15" s="16">
        <v>30206.98</v>
      </c>
      <c r="L15" s="16">
        <v>45208.13</v>
      </c>
      <c r="M15" s="16">
        <v>36507.6</v>
      </c>
      <c r="N15" s="16">
        <f t="shared" si="0"/>
        <v>441401.12999999995</v>
      </c>
    </row>
    <row r="16" spans="1:14" ht="12.75">
      <c r="A16" t="s">
        <v>20</v>
      </c>
      <c r="B16" s="16">
        <v>249959.1</v>
      </c>
      <c r="C16" s="16">
        <v>275741.36</v>
      </c>
      <c r="D16" s="16">
        <v>268297.26</v>
      </c>
      <c r="E16" s="16">
        <v>263271.65</v>
      </c>
      <c r="F16" s="16">
        <v>239807.78</v>
      </c>
      <c r="G16" s="16">
        <v>240700.04</v>
      </c>
      <c r="H16" s="16">
        <v>235369.66</v>
      </c>
      <c r="I16" s="16">
        <v>202777.79</v>
      </c>
      <c r="J16" s="16">
        <v>266796.33</v>
      </c>
      <c r="K16" s="16">
        <v>240035.32</v>
      </c>
      <c r="L16" s="16">
        <v>268481.22</v>
      </c>
      <c r="M16" s="16">
        <v>258466.87</v>
      </c>
      <c r="N16" s="16">
        <f t="shared" si="0"/>
        <v>3009704.38</v>
      </c>
    </row>
    <row r="17" spans="1:14" ht="12.75">
      <c r="A17" t="s">
        <v>21</v>
      </c>
      <c r="B17" s="16">
        <v>20171.26</v>
      </c>
      <c r="C17" s="16">
        <v>25261.45</v>
      </c>
      <c r="D17" s="16">
        <v>23139.97</v>
      </c>
      <c r="E17" s="16">
        <v>36007.21</v>
      </c>
      <c r="F17" s="16">
        <v>23624.31</v>
      </c>
      <c r="G17" s="16">
        <v>36854.94</v>
      </c>
      <c r="H17" s="16">
        <v>32719.14</v>
      </c>
      <c r="I17" s="16">
        <v>19773.03</v>
      </c>
      <c r="J17" s="16">
        <v>42963.14</v>
      </c>
      <c r="K17" s="16">
        <v>28148.76</v>
      </c>
      <c r="L17" s="16">
        <v>36915.5</v>
      </c>
      <c r="M17" s="16">
        <v>28983.5</v>
      </c>
      <c r="N17" s="16">
        <f t="shared" si="0"/>
        <v>354562.20999999996</v>
      </c>
    </row>
    <row r="18" spans="1:14" ht="12.75">
      <c r="A18" t="s">
        <v>22</v>
      </c>
      <c r="B18" s="16">
        <v>238677.45</v>
      </c>
      <c r="C18" s="16">
        <v>267631.04</v>
      </c>
      <c r="D18" s="16">
        <v>245198.93</v>
      </c>
      <c r="E18" s="16">
        <v>262905.2</v>
      </c>
      <c r="F18" s="16">
        <v>243619.07</v>
      </c>
      <c r="G18" s="16">
        <v>295980.24</v>
      </c>
      <c r="H18" s="16">
        <v>253465.15</v>
      </c>
      <c r="I18" s="16">
        <v>210753.67</v>
      </c>
      <c r="J18" s="16">
        <v>287697.96</v>
      </c>
      <c r="K18" s="16">
        <v>244240.73</v>
      </c>
      <c r="L18" s="16">
        <v>277323.68</v>
      </c>
      <c r="M18" s="16">
        <v>253025.93</v>
      </c>
      <c r="N18" s="16">
        <f t="shared" si="0"/>
        <v>3080519.0500000003</v>
      </c>
    </row>
    <row r="19" spans="1:14" ht="12.75">
      <c r="A19" t="s">
        <v>23</v>
      </c>
      <c r="B19" s="16">
        <v>19982.8</v>
      </c>
      <c r="C19" s="16">
        <v>30654.01</v>
      </c>
      <c r="D19" s="16">
        <v>21087.04</v>
      </c>
      <c r="E19" s="16">
        <v>38116.53</v>
      </c>
      <c r="F19" s="16">
        <v>26943.21</v>
      </c>
      <c r="G19" s="16">
        <v>60491.92</v>
      </c>
      <c r="H19" s="16">
        <v>44030.94</v>
      </c>
      <c r="I19" s="16">
        <v>18707.24</v>
      </c>
      <c r="J19" s="16">
        <v>64006.39</v>
      </c>
      <c r="K19" s="16">
        <v>26673.43</v>
      </c>
      <c r="L19" s="16">
        <v>53776.41</v>
      </c>
      <c r="M19" s="16">
        <v>36054.21</v>
      </c>
      <c r="N19" s="16">
        <f t="shared" si="0"/>
        <v>440524.13000000006</v>
      </c>
    </row>
    <row r="20" spans="1:14" ht="12.75">
      <c r="A20" t="s">
        <v>24</v>
      </c>
      <c r="B20" s="16">
        <v>28114.97</v>
      </c>
      <c r="C20" s="16">
        <v>29820.09</v>
      </c>
      <c r="D20" s="16">
        <v>29143.82</v>
      </c>
      <c r="E20" s="16">
        <v>28351.79</v>
      </c>
      <c r="F20" s="16">
        <v>24659.54</v>
      </c>
      <c r="G20" s="16">
        <v>28163.25</v>
      </c>
      <c r="H20" s="16">
        <v>27016.14</v>
      </c>
      <c r="I20" s="16">
        <v>22166.11</v>
      </c>
      <c r="J20" s="16">
        <v>29361.46</v>
      </c>
      <c r="K20" s="16">
        <v>27785.27</v>
      </c>
      <c r="L20" s="16">
        <v>30456.84</v>
      </c>
      <c r="M20" s="16">
        <v>27664.22</v>
      </c>
      <c r="N20" s="16">
        <f t="shared" si="0"/>
        <v>332703.5</v>
      </c>
    </row>
    <row r="21" spans="1:14" ht="12.75">
      <c r="A21" t="s">
        <v>25</v>
      </c>
      <c r="B21" s="16">
        <v>2143997.56</v>
      </c>
      <c r="C21" s="16">
        <v>2284735.51</v>
      </c>
      <c r="D21" s="16">
        <v>2101179.93</v>
      </c>
      <c r="E21" s="16">
        <v>2120484.73</v>
      </c>
      <c r="F21" s="16">
        <v>2023238.32</v>
      </c>
      <c r="G21" s="16">
        <v>2227749.78</v>
      </c>
      <c r="H21" s="16">
        <v>2029209.96</v>
      </c>
      <c r="I21" s="16">
        <v>1728208.28</v>
      </c>
      <c r="J21" s="16">
        <v>2168407.61</v>
      </c>
      <c r="K21" s="16">
        <v>1877651.43</v>
      </c>
      <c r="L21" s="16">
        <v>2167822.22</v>
      </c>
      <c r="M21" s="16">
        <v>2243903.18</v>
      </c>
      <c r="N21" s="16">
        <f t="shared" si="0"/>
        <v>25116588.509999998</v>
      </c>
    </row>
    <row r="22" spans="1:14" ht="12.75">
      <c r="A22" t="s">
        <v>26</v>
      </c>
      <c r="B22" s="39">
        <v>44717.42</v>
      </c>
      <c r="C22" s="39">
        <v>63081.48</v>
      </c>
      <c r="D22" s="39">
        <v>53308.49</v>
      </c>
      <c r="E22" s="39">
        <v>71547.26</v>
      </c>
      <c r="F22" s="39">
        <v>51731.75</v>
      </c>
      <c r="G22" s="39">
        <v>86070.06</v>
      </c>
      <c r="H22" s="39">
        <v>72305.39</v>
      </c>
      <c r="I22" s="39">
        <v>36239.7</v>
      </c>
      <c r="J22" s="39">
        <v>92422.06</v>
      </c>
      <c r="K22" s="39">
        <v>52759.7</v>
      </c>
      <c r="L22" s="39">
        <v>90148</v>
      </c>
      <c r="M22" s="39">
        <v>66953.46</v>
      </c>
      <c r="N22" s="39">
        <f t="shared" si="0"/>
        <v>781284.7699999999</v>
      </c>
    </row>
    <row r="23" spans="2:14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2.75">
      <c r="A24" t="s">
        <v>9</v>
      </c>
      <c r="B24" s="16">
        <f>SUM(B6:B23)</f>
        <v>12661693.100000001</v>
      </c>
      <c r="C24" s="16">
        <f aca="true" t="shared" si="1" ref="C24:M24">SUM(C6:C23)</f>
        <v>13476266.269999998</v>
      </c>
      <c r="D24" s="16">
        <f t="shared" si="1"/>
        <v>12943080.66</v>
      </c>
      <c r="E24" s="16">
        <f t="shared" si="1"/>
        <v>12630293.569999998</v>
      </c>
      <c r="F24" s="16">
        <f t="shared" si="1"/>
        <v>12398265.799999999</v>
      </c>
      <c r="G24" s="16">
        <f t="shared" si="1"/>
        <v>13880775.03</v>
      </c>
      <c r="H24" s="16">
        <f t="shared" si="1"/>
        <v>12756721.010000002</v>
      </c>
      <c r="I24" s="16">
        <f t="shared" si="1"/>
        <v>10610026.979999997</v>
      </c>
      <c r="J24" s="16">
        <f t="shared" si="1"/>
        <v>13627325.210000006</v>
      </c>
      <c r="K24" s="16">
        <f t="shared" si="1"/>
        <v>11858042.119999995</v>
      </c>
      <c r="L24" s="16">
        <f t="shared" si="1"/>
        <v>13004248.060000002</v>
      </c>
      <c r="M24" s="16">
        <f t="shared" si="1"/>
        <v>13218521.820000002</v>
      </c>
      <c r="N24" s="16">
        <f>SUM(N6:N22)</f>
        <v>153065259.63</v>
      </c>
    </row>
    <row r="25" spans="2:14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39" ht="12.75">
      <c r="A39" t="str">
        <f ca="1">CELL("filename")</f>
        <v>S:\Div - Adm Svc\Distribution &amp; Statistics\Distributions\WEB\[Consolidated_Tax_07.xls]SCCRT Out of State</v>
      </c>
    </row>
  </sheetData>
  <printOptions horizontalCentered="1"/>
  <pageMargins left="0" right="0" top="0.5" bottom="0.5" header="0.5" footer="0.5"/>
  <pageSetup fitToHeight="1" fitToWidth="1" horizontalDpi="600" verticalDpi="600" orientation="landscape" paperSize="5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12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42" customWidth="1"/>
    <col min="2" max="4" width="13.421875" style="43" bestFit="1" customWidth="1"/>
    <col min="5" max="5" width="13.421875" style="42" bestFit="1" customWidth="1"/>
    <col min="6" max="6" width="13.421875" style="43" bestFit="1" customWidth="1"/>
    <col min="7" max="7" width="14.57421875" style="42" bestFit="1" customWidth="1"/>
    <col min="8" max="8" width="13.421875" style="43" bestFit="1" customWidth="1"/>
    <col min="9" max="9" width="13.57421875" style="42" bestFit="1" customWidth="1"/>
    <col min="10" max="10" width="13.57421875" style="43" bestFit="1" customWidth="1"/>
    <col min="11" max="11" width="13.421875" style="43" bestFit="1" customWidth="1"/>
    <col min="12" max="12" width="13.57421875" style="43" bestFit="1" customWidth="1"/>
    <col min="13" max="13" width="13.57421875" style="42" bestFit="1" customWidth="1"/>
    <col min="14" max="14" width="16.00390625" style="42" bestFit="1" customWidth="1"/>
    <col min="15" max="15" width="13.57421875" style="42" bestFit="1" customWidth="1"/>
    <col min="16" max="16384" width="9.140625" style="42" customWidth="1"/>
  </cols>
  <sheetData>
    <row r="1" ht="12">
      <c r="N1" s="44" t="s">
        <v>39</v>
      </c>
    </row>
    <row r="2" spans="1:14" ht="12">
      <c r="A2" s="45" t="s">
        <v>61</v>
      </c>
      <c r="B2" s="46" t="s">
        <v>27</v>
      </c>
      <c r="C2" s="46" t="s">
        <v>28</v>
      </c>
      <c r="D2" s="46" t="s">
        <v>29</v>
      </c>
      <c r="E2" s="46" t="s">
        <v>30</v>
      </c>
      <c r="F2" s="46" t="s">
        <v>31</v>
      </c>
      <c r="G2" s="46" t="s">
        <v>32</v>
      </c>
      <c r="H2" s="46" t="s">
        <v>33</v>
      </c>
      <c r="I2" s="46" t="s">
        <v>34</v>
      </c>
      <c r="J2" s="46" t="s">
        <v>35</v>
      </c>
      <c r="K2" s="46" t="s">
        <v>36</v>
      </c>
      <c r="L2" s="46" t="s">
        <v>37</v>
      </c>
      <c r="M2" s="46" t="s">
        <v>38</v>
      </c>
      <c r="N2" s="46" t="s">
        <v>9</v>
      </c>
    </row>
    <row r="3" ht="12">
      <c r="A3" s="47"/>
    </row>
    <row r="4" ht="12">
      <c r="A4" s="48" t="s">
        <v>62</v>
      </c>
    </row>
    <row r="5" spans="1:14" ht="12">
      <c r="A5" s="42" t="s">
        <v>10</v>
      </c>
      <c r="B5" s="49">
        <v>2113830.36</v>
      </c>
      <c r="C5" s="49">
        <v>2192424.19</v>
      </c>
      <c r="D5" s="49">
        <v>2372179.35</v>
      </c>
      <c r="E5" s="47">
        <v>2140261.71</v>
      </c>
      <c r="F5" s="49">
        <v>1884424.53</v>
      </c>
      <c r="G5" s="47">
        <v>2462917.39</v>
      </c>
      <c r="H5" s="49">
        <v>1929972.86</v>
      </c>
      <c r="I5" s="47">
        <v>1858348.95</v>
      </c>
      <c r="J5" s="49">
        <v>2473515.01</v>
      </c>
      <c r="K5" s="49">
        <v>1930746.84</v>
      </c>
      <c r="L5" s="49">
        <v>2029891.67</v>
      </c>
      <c r="M5" s="47">
        <v>2560414.34</v>
      </c>
      <c r="N5" s="47">
        <f>SUM(B5:M5)</f>
        <v>25948927.2</v>
      </c>
    </row>
    <row r="6" spans="2:14" ht="12">
      <c r="B6" s="49"/>
      <c r="C6" s="49"/>
      <c r="D6" s="49"/>
      <c r="E6" s="47"/>
      <c r="F6" s="49"/>
      <c r="G6" s="47"/>
      <c r="H6" s="49"/>
      <c r="I6" s="47"/>
      <c r="J6" s="49"/>
      <c r="K6" s="49"/>
      <c r="L6" s="49"/>
      <c r="M6" s="47"/>
      <c r="N6" s="47"/>
    </row>
    <row r="7" spans="1:14" ht="12">
      <c r="A7" s="48" t="s">
        <v>63</v>
      </c>
      <c r="B7" s="49"/>
      <c r="C7" s="49"/>
      <c r="D7" s="49"/>
      <c r="E7" s="47"/>
      <c r="F7" s="49"/>
      <c r="G7" s="47"/>
      <c r="H7" s="49"/>
      <c r="I7" s="47"/>
      <c r="J7" s="49"/>
      <c r="K7" s="49"/>
      <c r="L7" s="49"/>
      <c r="M7" s="47"/>
      <c r="N7" s="47"/>
    </row>
    <row r="8" spans="1:14" ht="12">
      <c r="A8" s="42" t="s">
        <v>64</v>
      </c>
      <c r="B8" s="49">
        <v>2703.27</v>
      </c>
      <c r="C8" s="49">
        <v>2786.98</v>
      </c>
      <c r="D8" s="49">
        <v>2978.46</v>
      </c>
      <c r="E8" s="47">
        <v>2731.42</v>
      </c>
      <c r="F8" s="49">
        <v>2447.54</v>
      </c>
      <c r="G8" s="47">
        <v>3086.48</v>
      </c>
      <c r="H8" s="49">
        <v>2506.7</v>
      </c>
      <c r="I8" s="47">
        <v>2413.67</v>
      </c>
      <c r="J8" s="49">
        <v>3104.58</v>
      </c>
      <c r="K8" s="49">
        <v>2507.7</v>
      </c>
      <c r="L8" s="49">
        <v>2614.4</v>
      </c>
      <c r="M8" s="47">
        <v>3178.97</v>
      </c>
      <c r="N8" s="47">
        <f>SUM(B8:M8)</f>
        <v>33060.17</v>
      </c>
    </row>
    <row r="9" spans="1:14" ht="12">
      <c r="A9" s="42" t="s">
        <v>65</v>
      </c>
      <c r="B9" s="49">
        <v>28007.26</v>
      </c>
      <c r="C9" s="49">
        <v>29201.3</v>
      </c>
      <c r="D9" s="49">
        <v>31932.24</v>
      </c>
      <c r="E9" s="47">
        <v>28408.82</v>
      </c>
      <c r="F9" s="49">
        <v>24625.36</v>
      </c>
      <c r="G9" s="47">
        <v>33207.42</v>
      </c>
      <c r="H9" s="49">
        <v>25220.58</v>
      </c>
      <c r="I9" s="47">
        <v>24284.61</v>
      </c>
      <c r="J9" s="49">
        <v>33306.44</v>
      </c>
      <c r="K9" s="49">
        <v>25230.69</v>
      </c>
      <c r="L9" s="49">
        <v>26727.07</v>
      </c>
      <c r="M9" s="47">
        <v>34792.02</v>
      </c>
      <c r="N9" s="47">
        <f>SUM(B9:M9)</f>
        <v>344943.81</v>
      </c>
    </row>
    <row r="10" spans="2:14" ht="12">
      <c r="B10" s="49"/>
      <c r="C10" s="49"/>
      <c r="D10" s="49"/>
      <c r="E10" s="47"/>
      <c r="F10" s="49"/>
      <c r="G10" s="47"/>
      <c r="H10" s="49"/>
      <c r="I10" s="47"/>
      <c r="J10" s="49"/>
      <c r="K10" s="49"/>
      <c r="L10" s="49"/>
      <c r="M10" s="47"/>
      <c r="N10" s="47"/>
    </row>
    <row r="11" spans="1:15" ht="12">
      <c r="A11" s="50" t="s">
        <v>66</v>
      </c>
      <c r="B11" s="49">
        <v>2144540.89</v>
      </c>
      <c r="C11" s="82">
        <v>2224412.47</v>
      </c>
      <c r="D11" s="82">
        <v>2407090.05</v>
      </c>
      <c r="E11" s="47">
        <v>2171401.95</v>
      </c>
      <c r="F11" s="82">
        <v>1911497.43</v>
      </c>
      <c r="G11" s="47">
        <v>2499211.29</v>
      </c>
      <c r="H11" s="49">
        <v>1957700.14</v>
      </c>
      <c r="I11" s="47">
        <v>1885047.23</v>
      </c>
      <c r="J11" s="82">
        <v>2509926.03</v>
      </c>
      <c r="K11" s="82">
        <v>1958485.23</v>
      </c>
      <c r="L11" s="49">
        <v>2059233.14</v>
      </c>
      <c r="M11" s="47">
        <v>2598385.33</v>
      </c>
      <c r="N11" s="69">
        <f>SUM(B11:M11)</f>
        <v>26326931.18</v>
      </c>
      <c r="O11" s="47"/>
    </row>
    <row r="12" spans="1:14" ht="12">
      <c r="A12" s="50"/>
      <c r="B12" s="49"/>
      <c r="C12" s="49"/>
      <c r="D12" s="49"/>
      <c r="E12" s="47"/>
      <c r="F12" s="49"/>
      <c r="G12" s="47"/>
      <c r="H12" s="49"/>
      <c r="I12" s="47"/>
      <c r="J12" s="49"/>
      <c r="K12" s="49"/>
      <c r="L12" s="49"/>
      <c r="M12" s="47"/>
      <c r="N12" s="47"/>
    </row>
    <row r="13" spans="1:14" ht="12">
      <c r="A13" s="48" t="s">
        <v>67</v>
      </c>
      <c r="B13" s="49"/>
      <c r="C13" s="49"/>
      <c r="D13" s="49"/>
      <c r="E13" s="47"/>
      <c r="F13" s="49"/>
      <c r="G13" s="47"/>
      <c r="H13" s="49"/>
      <c r="I13" s="47"/>
      <c r="J13" s="49"/>
      <c r="K13" s="49"/>
      <c r="L13" s="49"/>
      <c r="M13" s="47"/>
      <c r="N13" s="47"/>
    </row>
    <row r="14" spans="1:14" ht="12">
      <c r="A14" s="48" t="s">
        <v>68</v>
      </c>
      <c r="B14" s="49"/>
      <c r="C14" s="49"/>
      <c r="D14" s="49"/>
      <c r="E14" s="47"/>
      <c r="F14" s="49"/>
      <c r="G14" s="47"/>
      <c r="H14" s="49"/>
      <c r="I14" s="47"/>
      <c r="J14" s="49"/>
      <c r="K14" s="49"/>
      <c r="L14" s="49"/>
      <c r="M14" s="47"/>
      <c r="N14" s="47"/>
    </row>
    <row r="15" spans="1:14" ht="12">
      <c r="A15" s="42" t="s">
        <v>69</v>
      </c>
      <c r="B15" s="49">
        <v>559351.94</v>
      </c>
      <c r="C15" s="49">
        <v>538572.43</v>
      </c>
      <c r="D15" s="49">
        <v>599086.97</v>
      </c>
      <c r="E15" s="47">
        <v>488882.01</v>
      </c>
      <c r="F15" s="49">
        <v>483215.41</v>
      </c>
      <c r="G15" s="47">
        <v>656137.92</v>
      </c>
      <c r="H15" s="49">
        <v>452173.34</v>
      </c>
      <c r="I15" s="47">
        <v>484534.18</v>
      </c>
      <c r="J15" s="49">
        <v>615423.23</v>
      </c>
      <c r="K15" s="49">
        <v>496408.15</v>
      </c>
      <c r="L15" s="49">
        <v>560026.29</v>
      </c>
      <c r="M15" s="47">
        <v>621758.15</v>
      </c>
      <c r="N15" s="47">
        <f aca="true" t="shared" si="0" ref="N15:N75">SUM(B15:M15)</f>
        <v>6555570.0200000005</v>
      </c>
    </row>
    <row r="16" spans="2:14" ht="12">
      <c r="B16" s="49"/>
      <c r="C16" s="49"/>
      <c r="D16" s="49"/>
      <c r="E16" s="47"/>
      <c r="F16" s="49"/>
      <c r="G16" s="47"/>
      <c r="H16" s="49"/>
      <c r="I16" s="47"/>
      <c r="J16" s="49"/>
      <c r="K16" s="49"/>
      <c r="L16" s="49"/>
      <c r="M16" s="47"/>
      <c r="N16" s="47"/>
    </row>
    <row r="17" spans="1:14" ht="12">
      <c r="A17" s="42" t="s">
        <v>70</v>
      </c>
      <c r="B17" s="49">
        <v>154624.23</v>
      </c>
      <c r="C17" s="49">
        <v>149531.16</v>
      </c>
      <c r="D17" s="49">
        <v>164363.31</v>
      </c>
      <c r="E17" s="47">
        <v>137352.02</v>
      </c>
      <c r="F17" s="49">
        <v>135963.14</v>
      </c>
      <c r="G17" s="47">
        <v>178346.52</v>
      </c>
      <c r="H17" s="49">
        <v>128354.71</v>
      </c>
      <c r="I17" s="47">
        <v>136286.36</v>
      </c>
      <c r="J17" s="49">
        <v>168367.33</v>
      </c>
      <c r="K17" s="49">
        <v>139196.68</v>
      </c>
      <c r="L17" s="49">
        <v>154789.51</v>
      </c>
      <c r="M17" s="47">
        <v>169920.02</v>
      </c>
      <c r="N17" s="47">
        <f t="shared" si="0"/>
        <v>1817094.99</v>
      </c>
    </row>
    <row r="18" spans="2:14" ht="12">
      <c r="B18" s="49"/>
      <c r="C18" s="49"/>
      <c r="D18" s="49"/>
      <c r="E18" s="47"/>
      <c r="F18" s="49"/>
      <c r="G18" s="47"/>
      <c r="H18" s="49"/>
      <c r="I18" s="47"/>
      <c r="J18" s="49"/>
      <c r="K18" s="49"/>
      <c r="L18" s="49"/>
      <c r="M18" s="47"/>
      <c r="N18" s="47"/>
    </row>
    <row r="19" spans="1:14" ht="12">
      <c r="A19" s="48" t="s">
        <v>63</v>
      </c>
      <c r="B19" s="49"/>
      <c r="C19" s="49"/>
      <c r="D19" s="49"/>
      <c r="E19" s="47"/>
      <c r="F19" s="49"/>
      <c r="G19" s="47"/>
      <c r="H19" s="49"/>
      <c r="I19" s="47"/>
      <c r="J19" s="49"/>
      <c r="K19" s="49"/>
      <c r="L19" s="49"/>
      <c r="M19" s="47"/>
      <c r="N19" s="47"/>
    </row>
    <row r="20" spans="1:14" ht="12">
      <c r="A20" s="42" t="s">
        <v>64</v>
      </c>
      <c r="B20" s="49">
        <v>790.48</v>
      </c>
      <c r="C20" s="49">
        <v>766.98</v>
      </c>
      <c r="D20" s="49">
        <v>835.43</v>
      </c>
      <c r="E20" s="47">
        <v>710.77</v>
      </c>
      <c r="F20" s="49">
        <v>704.36</v>
      </c>
      <c r="G20" s="47">
        <v>899.97</v>
      </c>
      <c r="H20" s="49">
        <v>669.24</v>
      </c>
      <c r="I20" s="47">
        <v>705.85</v>
      </c>
      <c r="J20" s="49">
        <v>853.91</v>
      </c>
      <c r="K20" s="49">
        <v>719.28</v>
      </c>
      <c r="L20" s="49">
        <v>791.25</v>
      </c>
      <c r="M20" s="47">
        <v>861.08</v>
      </c>
      <c r="N20" s="47">
        <f t="shared" si="0"/>
        <v>9308.6</v>
      </c>
    </row>
    <row r="21" spans="1:14" ht="12">
      <c r="A21" s="42" t="s">
        <v>71</v>
      </c>
      <c r="B21" s="49">
        <v>26293.8</v>
      </c>
      <c r="C21" s="49">
        <v>25511.38</v>
      </c>
      <c r="D21" s="49">
        <v>27789.97</v>
      </c>
      <c r="E21" s="47">
        <v>23640.35</v>
      </c>
      <c r="F21" s="49">
        <v>23426.99</v>
      </c>
      <c r="G21" s="47">
        <v>29938.15</v>
      </c>
      <c r="H21" s="49">
        <v>22258.14</v>
      </c>
      <c r="I21" s="47">
        <v>23476.64</v>
      </c>
      <c r="J21" s="49">
        <v>28405.09</v>
      </c>
      <c r="K21" s="49">
        <v>23923.74</v>
      </c>
      <c r="L21" s="49">
        <v>26319.19</v>
      </c>
      <c r="M21" s="47">
        <v>28643.62</v>
      </c>
      <c r="N21" s="47">
        <f t="shared" si="0"/>
        <v>309627.06</v>
      </c>
    </row>
    <row r="22" spans="2:14" ht="12">
      <c r="B22" s="49"/>
      <c r="C22" s="49"/>
      <c r="D22" s="49"/>
      <c r="E22" s="47"/>
      <c r="F22" s="49"/>
      <c r="G22" s="47"/>
      <c r="H22" s="49"/>
      <c r="I22" s="47"/>
      <c r="J22" s="49"/>
      <c r="K22" s="49"/>
      <c r="L22" s="49"/>
      <c r="M22" s="47"/>
      <c r="N22" s="47"/>
    </row>
    <row r="23" spans="1:14" ht="12">
      <c r="A23" s="50" t="s">
        <v>72</v>
      </c>
      <c r="B23" s="49">
        <v>741060.45</v>
      </c>
      <c r="C23" s="49">
        <v>714381.95</v>
      </c>
      <c r="D23" s="49">
        <v>792075.68</v>
      </c>
      <c r="E23" s="47">
        <v>650585.15</v>
      </c>
      <c r="F23" s="49">
        <v>643309.9</v>
      </c>
      <c r="G23" s="47">
        <v>865322.56</v>
      </c>
      <c r="H23" s="49">
        <v>603455.43</v>
      </c>
      <c r="I23" s="47">
        <v>645003.03</v>
      </c>
      <c r="J23" s="49">
        <v>813049.56</v>
      </c>
      <c r="K23" s="49">
        <v>660247.85</v>
      </c>
      <c r="L23" s="49">
        <v>741926.24</v>
      </c>
      <c r="M23" s="47">
        <v>821182.87</v>
      </c>
      <c r="N23" s="69">
        <f t="shared" si="0"/>
        <v>8691600.669999998</v>
      </c>
    </row>
    <row r="24" spans="1:14" ht="12">
      <c r="A24" s="51"/>
      <c r="B24" s="49"/>
      <c r="C24" s="49"/>
      <c r="D24" s="49"/>
      <c r="E24" s="47"/>
      <c r="F24" s="49"/>
      <c r="G24" s="47"/>
      <c r="H24" s="49"/>
      <c r="I24" s="47"/>
      <c r="J24" s="49"/>
      <c r="K24" s="49"/>
      <c r="L24" s="49"/>
      <c r="M24" s="47"/>
      <c r="N24" s="47"/>
    </row>
    <row r="25" spans="1:14" ht="12">
      <c r="A25" s="48" t="s">
        <v>73</v>
      </c>
      <c r="B25" s="49"/>
      <c r="C25" s="49"/>
      <c r="D25" s="49"/>
      <c r="E25" s="47"/>
      <c r="F25" s="49"/>
      <c r="G25" s="47"/>
      <c r="H25" s="49"/>
      <c r="I25" s="47"/>
      <c r="J25" s="49"/>
      <c r="K25" s="49"/>
      <c r="L25" s="49"/>
      <c r="M25" s="47"/>
      <c r="N25" s="47"/>
    </row>
    <row r="26" spans="1:14" ht="12">
      <c r="A26" s="48" t="s">
        <v>74</v>
      </c>
      <c r="B26" s="49"/>
      <c r="C26" s="49"/>
      <c r="D26" s="49"/>
      <c r="E26" s="47"/>
      <c r="F26" s="49"/>
      <c r="G26" s="47"/>
      <c r="H26" s="49"/>
      <c r="I26" s="47"/>
      <c r="J26" s="49"/>
      <c r="K26" s="49"/>
      <c r="L26" s="49"/>
      <c r="M26" s="47"/>
      <c r="N26" s="47"/>
    </row>
    <row r="27" spans="1:14" ht="12">
      <c r="A27" s="42" t="s">
        <v>75</v>
      </c>
      <c r="B27" s="49">
        <v>862.17</v>
      </c>
      <c r="C27" s="49">
        <v>862.17</v>
      </c>
      <c r="D27" s="49">
        <v>862.17</v>
      </c>
      <c r="E27" s="47">
        <v>862.17</v>
      </c>
      <c r="F27" s="49">
        <v>862.17</v>
      </c>
      <c r="G27" s="47">
        <v>862.17</v>
      </c>
      <c r="H27" s="49">
        <v>862.17</v>
      </c>
      <c r="I27" s="47">
        <v>862.17</v>
      </c>
      <c r="J27" s="49">
        <v>862.17</v>
      </c>
      <c r="K27" s="49">
        <v>862.17</v>
      </c>
      <c r="L27" s="49">
        <v>862.17</v>
      </c>
      <c r="M27" s="47">
        <v>862.17</v>
      </c>
      <c r="N27" s="47">
        <f t="shared" si="0"/>
        <v>10346.039999999999</v>
      </c>
    </row>
    <row r="28" spans="1:14" ht="12">
      <c r="A28" s="48" t="s">
        <v>68</v>
      </c>
      <c r="B28" s="49"/>
      <c r="C28" s="49"/>
      <c r="D28" s="49"/>
      <c r="E28" s="47"/>
      <c r="F28" s="49"/>
      <c r="G28" s="47"/>
      <c r="H28" s="49"/>
      <c r="I28" s="47"/>
      <c r="J28" s="49"/>
      <c r="K28" s="49"/>
      <c r="L28" s="49"/>
      <c r="M28" s="47"/>
      <c r="N28" s="47"/>
    </row>
    <row r="29" spans="1:14" ht="12">
      <c r="A29" s="42" t="s">
        <v>76</v>
      </c>
      <c r="B29" s="49">
        <v>25977391.668913238</v>
      </c>
      <c r="C29" s="49">
        <v>26789513.558913253</v>
      </c>
      <c r="D29" s="49">
        <v>31808074.508913267</v>
      </c>
      <c r="E29" s="47">
        <v>25922604.738913313</v>
      </c>
      <c r="F29" s="49">
        <v>25951062.76891321</v>
      </c>
      <c r="G29" s="47">
        <v>35179255.29891319</v>
      </c>
      <c r="H29" s="49">
        <v>25001812.358913258</v>
      </c>
      <c r="I29" s="47">
        <v>25033159.918913245</v>
      </c>
      <c r="J29" s="49">
        <v>33016490.918913234</v>
      </c>
      <c r="K29" s="49">
        <v>25922632.17891324</v>
      </c>
      <c r="L29" s="49">
        <v>27008439.34891325</v>
      </c>
      <c r="M29" s="47">
        <v>32491607.67891324</v>
      </c>
      <c r="N29" s="47">
        <f t="shared" si="0"/>
        <v>340102044.9469589</v>
      </c>
    </row>
    <row r="30" spans="2:14" ht="12">
      <c r="B30" s="49"/>
      <c r="C30" s="49"/>
      <c r="D30" s="49"/>
      <c r="E30" s="47"/>
      <c r="F30" s="49"/>
      <c r="G30" s="47"/>
      <c r="H30" s="49"/>
      <c r="I30" s="47"/>
      <c r="J30" s="49"/>
      <c r="K30" s="49"/>
      <c r="L30" s="49"/>
      <c r="M30" s="47"/>
      <c r="N30" s="47"/>
    </row>
    <row r="31" spans="1:14" ht="12">
      <c r="A31" s="42" t="s">
        <v>77</v>
      </c>
      <c r="B31" s="49">
        <v>698076.01</v>
      </c>
      <c r="C31" s="49">
        <v>710714.05</v>
      </c>
      <c r="D31" s="49">
        <v>788811.67</v>
      </c>
      <c r="E31" s="47">
        <v>697223.43</v>
      </c>
      <c r="F31" s="49">
        <v>697666.29</v>
      </c>
      <c r="G31" s="47">
        <v>841273.16</v>
      </c>
      <c r="H31" s="49">
        <v>682894.28</v>
      </c>
      <c r="I31" s="47">
        <v>683382.11</v>
      </c>
      <c r="J31" s="49">
        <v>807616.75</v>
      </c>
      <c r="K31" s="49">
        <v>697223.86</v>
      </c>
      <c r="L31" s="49">
        <v>714120.92</v>
      </c>
      <c r="M31" s="47">
        <v>799448.64</v>
      </c>
      <c r="N31" s="47">
        <f t="shared" si="0"/>
        <v>8818451.170000002</v>
      </c>
    </row>
    <row r="32" spans="1:14" ht="12">
      <c r="A32" s="42" t="s">
        <v>78</v>
      </c>
      <c r="B32" s="49">
        <v>7546171.41</v>
      </c>
      <c r="C32" s="49">
        <v>7804724.25</v>
      </c>
      <c r="D32" s="49">
        <v>9402468.59</v>
      </c>
      <c r="E32" s="47">
        <v>7528729.05</v>
      </c>
      <c r="F32" s="49">
        <v>7537789.16</v>
      </c>
      <c r="G32" s="47">
        <v>10475741.39</v>
      </c>
      <c r="H32" s="49">
        <v>7235579.12</v>
      </c>
      <c r="I32" s="47">
        <v>7245559.15</v>
      </c>
      <c r="J32" s="49">
        <v>9787188.52</v>
      </c>
      <c r="K32" s="49">
        <v>7528737.8</v>
      </c>
      <c r="L32" s="49">
        <v>7874422.99</v>
      </c>
      <c r="M32" s="47">
        <v>9620083.01</v>
      </c>
      <c r="N32" s="47">
        <f t="shared" si="0"/>
        <v>99587194.44</v>
      </c>
    </row>
    <row r="33" spans="1:14" ht="12">
      <c r="A33" s="42" t="s">
        <v>79</v>
      </c>
      <c r="B33" s="49">
        <v>20289586.55</v>
      </c>
      <c r="C33" s="49">
        <v>20855593.01</v>
      </c>
      <c r="D33" s="49">
        <v>24353267.4</v>
      </c>
      <c r="E33" s="47">
        <v>20251402.9</v>
      </c>
      <c r="F33" s="49">
        <v>20271236.68</v>
      </c>
      <c r="G33" s="47">
        <v>26702804.01</v>
      </c>
      <c r="H33" s="49">
        <v>19609658.81</v>
      </c>
      <c r="I33" s="47">
        <v>19631506.42</v>
      </c>
      <c r="J33" s="49">
        <v>25195470.4</v>
      </c>
      <c r="K33" s="49">
        <v>20251422.05</v>
      </c>
      <c r="L33" s="49">
        <v>21008172.82</v>
      </c>
      <c r="M33" s="47">
        <v>24829654.25</v>
      </c>
      <c r="N33" s="47">
        <f t="shared" si="0"/>
        <v>263249775.29999998</v>
      </c>
    </row>
    <row r="34" spans="1:14" ht="12">
      <c r="A34" s="42" t="s">
        <v>80</v>
      </c>
      <c r="B34" s="49">
        <v>688449.21</v>
      </c>
      <c r="C34" s="49">
        <v>712696.55</v>
      </c>
      <c r="D34" s="49">
        <v>862534.65</v>
      </c>
      <c r="E34" s="47">
        <v>686813.44</v>
      </c>
      <c r="F34" s="49">
        <v>687663.11</v>
      </c>
      <c r="G34" s="47">
        <v>963187.27</v>
      </c>
      <c r="H34" s="49">
        <v>659321.54</v>
      </c>
      <c r="I34" s="47">
        <v>660257.48</v>
      </c>
      <c r="J34" s="49">
        <v>898614.08</v>
      </c>
      <c r="K34" s="49">
        <v>686814.26</v>
      </c>
      <c r="L34" s="49">
        <v>719232.97</v>
      </c>
      <c r="M34" s="47">
        <v>882942.75</v>
      </c>
      <c r="N34" s="47">
        <f t="shared" si="0"/>
        <v>9108527.309999999</v>
      </c>
    </row>
    <row r="35" spans="1:14" ht="12">
      <c r="A35" s="42" t="s">
        <v>81</v>
      </c>
      <c r="B35" s="49">
        <v>3946888.52</v>
      </c>
      <c r="C35" s="49">
        <v>4106977.69</v>
      </c>
      <c r="D35" s="49">
        <v>5096259.28</v>
      </c>
      <c r="E35" s="47">
        <v>3936088.67</v>
      </c>
      <c r="F35" s="49">
        <v>3941698.45</v>
      </c>
      <c r="G35" s="47">
        <v>5760801.78</v>
      </c>
      <c r="H35" s="49">
        <v>3754577.88</v>
      </c>
      <c r="I35" s="47">
        <v>3760757.26</v>
      </c>
      <c r="J35" s="49">
        <v>5334467.82</v>
      </c>
      <c r="K35" s="49">
        <v>3936094.08</v>
      </c>
      <c r="L35" s="49">
        <v>4150133.33</v>
      </c>
      <c r="M35" s="47">
        <v>5231000.45</v>
      </c>
      <c r="N35" s="47">
        <f t="shared" si="0"/>
        <v>52955745.21</v>
      </c>
    </row>
    <row r="36" spans="1:14" ht="12">
      <c r="A36" s="52"/>
      <c r="B36" s="49"/>
      <c r="C36" s="49"/>
      <c r="D36" s="49"/>
      <c r="E36" s="47"/>
      <c r="F36" s="49"/>
      <c r="G36" s="47"/>
      <c r="H36" s="49"/>
      <c r="I36" s="47"/>
      <c r="J36" s="49"/>
      <c r="K36" s="49"/>
      <c r="L36" s="49"/>
      <c r="M36" s="47"/>
      <c r="N36" s="47"/>
    </row>
    <row r="37" spans="1:14" ht="12">
      <c r="A37" s="42" t="s">
        <v>82</v>
      </c>
      <c r="B37" s="49">
        <v>46198.26</v>
      </c>
      <c r="C37" s="49">
        <v>47228.78</v>
      </c>
      <c r="D37" s="49">
        <v>53596.9</v>
      </c>
      <c r="E37" s="47">
        <v>46128.74</v>
      </c>
      <c r="F37" s="49">
        <v>46164.86</v>
      </c>
      <c r="G37" s="47">
        <v>57874.64</v>
      </c>
      <c r="H37" s="49">
        <v>44960.34</v>
      </c>
      <c r="I37" s="47">
        <v>45000.11</v>
      </c>
      <c r="J37" s="49">
        <v>55130.28</v>
      </c>
      <c r="K37" s="49">
        <v>46128.78</v>
      </c>
      <c r="L37" s="49">
        <v>47506.58</v>
      </c>
      <c r="M37" s="47">
        <v>54464.25</v>
      </c>
      <c r="N37" s="47">
        <f t="shared" si="0"/>
        <v>590382.52</v>
      </c>
    </row>
    <row r="38" spans="1:14" ht="12">
      <c r="A38" s="42" t="s">
        <v>83</v>
      </c>
      <c r="B38" s="49">
        <v>441897.73</v>
      </c>
      <c r="C38" s="49">
        <v>469831.67</v>
      </c>
      <c r="D38" s="49">
        <v>642451.28</v>
      </c>
      <c r="E38" s="47">
        <v>440013.26</v>
      </c>
      <c r="F38" s="49">
        <v>440992.11</v>
      </c>
      <c r="G38" s="47">
        <v>758407.22</v>
      </c>
      <c r="H38" s="49">
        <v>408341.47</v>
      </c>
      <c r="I38" s="47">
        <v>409419.71</v>
      </c>
      <c r="J38" s="49">
        <v>684016.26</v>
      </c>
      <c r="K38" s="49">
        <v>440014.21</v>
      </c>
      <c r="L38" s="49">
        <v>477361.89</v>
      </c>
      <c r="M38" s="47">
        <v>665962.25</v>
      </c>
      <c r="N38" s="47">
        <f t="shared" si="0"/>
        <v>6278709.059999999</v>
      </c>
    </row>
    <row r="39" spans="1:14" ht="12">
      <c r="A39" s="42" t="s">
        <v>84</v>
      </c>
      <c r="B39" s="49">
        <v>0</v>
      </c>
      <c r="C39" s="49">
        <v>0</v>
      </c>
      <c r="D39" s="49">
        <v>0</v>
      </c>
      <c r="E39" s="47">
        <v>0</v>
      </c>
      <c r="F39" s="49">
        <v>0</v>
      </c>
      <c r="G39" s="47">
        <v>0</v>
      </c>
      <c r="H39" s="49">
        <v>0</v>
      </c>
      <c r="I39" s="47">
        <v>0</v>
      </c>
      <c r="J39" s="49">
        <v>0</v>
      </c>
      <c r="K39" s="49">
        <v>0</v>
      </c>
      <c r="L39" s="49">
        <v>0</v>
      </c>
      <c r="M39" s="47">
        <v>0</v>
      </c>
      <c r="N39" s="47">
        <f t="shared" si="0"/>
        <v>0</v>
      </c>
    </row>
    <row r="40" spans="1:14" ht="12">
      <c r="A40" s="42" t="s">
        <v>85</v>
      </c>
      <c r="B40" s="49">
        <v>474910.25</v>
      </c>
      <c r="C40" s="49">
        <v>481043.46</v>
      </c>
      <c r="D40" s="49">
        <v>518943.99</v>
      </c>
      <c r="E40" s="47">
        <v>474496.5</v>
      </c>
      <c r="F40" s="49">
        <v>474711.42</v>
      </c>
      <c r="G40" s="47">
        <v>544403.38</v>
      </c>
      <c r="H40" s="49">
        <v>467542.61</v>
      </c>
      <c r="I40" s="47">
        <v>467779.35</v>
      </c>
      <c r="J40" s="49">
        <v>528070.03</v>
      </c>
      <c r="K40" s="49">
        <v>474496.71</v>
      </c>
      <c r="L40" s="49">
        <v>482696.8</v>
      </c>
      <c r="M40" s="47">
        <v>524106.08</v>
      </c>
      <c r="N40" s="47">
        <f t="shared" si="0"/>
        <v>5913200.58</v>
      </c>
    </row>
    <row r="41" spans="1:14" ht="12">
      <c r="A41" s="42" t="s">
        <v>86</v>
      </c>
      <c r="B41" s="49">
        <v>58845.65</v>
      </c>
      <c r="C41" s="49">
        <v>59829.13</v>
      </c>
      <c r="D41" s="49">
        <v>65906.65</v>
      </c>
      <c r="E41" s="47">
        <v>58779.3</v>
      </c>
      <c r="F41" s="49">
        <v>58813.76</v>
      </c>
      <c r="G41" s="47">
        <v>69989.18</v>
      </c>
      <c r="H41" s="49">
        <v>57664.21</v>
      </c>
      <c r="I41" s="47">
        <v>57702.17</v>
      </c>
      <c r="J41" s="49">
        <v>67370.06</v>
      </c>
      <c r="K41" s="49">
        <v>58779.33</v>
      </c>
      <c r="L41" s="49">
        <v>60094.25</v>
      </c>
      <c r="M41" s="47">
        <v>66734.42</v>
      </c>
      <c r="N41" s="47">
        <f t="shared" si="0"/>
        <v>740508.11</v>
      </c>
    </row>
    <row r="42" spans="1:14" ht="12">
      <c r="A42" s="42" t="s">
        <v>87</v>
      </c>
      <c r="B42" s="49">
        <v>5015301.45</v>
      </c>
      <c r="C42" s="49">
        <v>5127464.41</v>
      </c>
      <c r="D42" s="49">
        <v>5820582.81</v>
      </c>
      <c r="E42" s="47">
        <v>5007734.77</v>
      </c>
      <c r="F42" s="49">
        <v>5011665.14</v>
      </c>
      <c r="G42" s="47">
        <v>6286179.92</v>
      </c>
      <c r="H42" s="49">
        <v>4880563.23</v>
      </c>
      <c r="I42" s="47">
        <v>4884892.67</v>
      </c>
      <c r="J42" s="49">
        <v>5987478.4</v>
      </c>
      <c r="K42" s="49">
        <v>5007738.56</v>
      </c>
      <c r="L42" s="49">
        <v>5157700.46</v>
      </c>
      <c r="M42" s="47">
        <v>5914986.26</v>
      </c>
      <c r="N42" s="47">
        <f t="shared" si="0"/>
        <v>64102288.080000006</v>
      </c>
    </row>
    <row r="43" spans="1:14" ht="12">
      <c r="A43" s="42" t="s">
        <v>88</v>
      </c>
      <c r="B43" s="49">
        <v>30457.77</v>
      </c>
      <c r="C43" s="49">
        <v>30914.92</v>
      </c>
      <c r="D43" s="49">
        <v>33739.86</v>
      </c>
      <c r="E43" s="47">
        <v>30426.93</v>
      </c>
      <c r="F43" s="49">
        <v>30442.95</v>
      </c>
      <c r="G43" s="47">
        <v>35637.49</v>
      </c>
      <c r="H43" s="49">
        <v>29908.62</v>
      </c>
      <c r="I43" s="47">
        <v>29926.27</v>
      </c>
      <c r="J43" s="49">
        <v>34420.07</v>
      </c>
      <c r="K43" s="49">
        <v>30426.95</v>
      </c>
      <c r="L43" s="49">
        <v>31038.15</v>
      </c>
      <c r="M43" s="47">
        <v>34124.62</v>
      </c>
      <c r="N43" s="47">
        <f t="shared" si="0"/>
        <v>381464.60000000003</v>
      </c>
    </row>
    <row r="44" spans="1:14" ht="12">
      <c r="A44" s="42" t="s">
        <v>89</v>
      </c>
      <c r="B44" s="49">
        <v>1583429.21</v>
      </c>
      <c r="C44" s="49">
        <v>1636840.87</v>
      </c>
      <c r="D44" s="49">
        <v>1966901.78</v>
      </c>
      <c r="E44" s="47">
        <v>1579825.97</v>
      </c>
      <c r="F44" s="49">
        <v>1581697.61</v>
      </c>
      <c r="G44" s="47">
        <v>2188617.73</v>
      </c>
      <c r="H44" s="49">
        <v>1519267.27</v>
      </c>
      <c r="I44" s="47">
        <v>1521328.93</v>
      </c>
      <c r="J44" s="49">
        <v>2046376.96</v>
      </c>
      <c r="K44" s="49">
        <v>1579827.78</v>
      </c>
      <c r="L44" s="49">
        <v>1651239.19</v>
      </c>
      <c r="M44" s="47">
        <v>2011856.42</v>
      </c>
      <c r="N44" s="47">
        <f t="shared" si="0"/>
        <v>20867209.72</v>
      </c>
    </row>
    <row r="45" spans="1:14" ht="12">
      <c r="A45" s="42" t="s">
        <v>90</v>
      </c>
      <c r="B45" s="49">
        <v>19742.72</v>
      </c>
      <c r="C45" s="49">
        <v>21039.66</v>
      </c>
      <c r="D45" s="49">
        <v>29054.23</v>
      </c>
      <c r="E45" s="47">
        <v>19655.22</v>
      </c>
      <c r="F45" s="49">
        <v>19700.67</v>
      </c>
      <c r="G45" s="47">
        <v>34437.95</v>
      </c>
      <c r="H45" s="49">
        <v>18184.73</v>
      </c>
      <c r="I45" s="47">
        <v>18234.79</v>
      </c>
      <c r="J45" s="49">
        <v>30984.05</v>
      </c>
      <c r="K45" s="49">
        <v>19655.27</v>
      </c>
      <c r="L45" s="49">
        <v>21389.28</v>
      </c>
      <c r="M45" s="47">
        <v>30145.82</v>
      </c>
      <c r="N45" s="47">
        <f t="shared" si="0"/>
        <v>282224.39</v>
      </c>
    </row>
    <row r="46" spans="1:14" ht="12">
      <c r="A46" s="42" t="s">
        <v>91</v>
      </c>
      <c r="B46" s="49">
        <v>700018.33</v>
      </c>
      <c r="C46" s="49">
        <v>716231.81</v>
      </c>
      <c r="D46" s="49">
        <v>816424.07</v>
      </c>
      <c r="E46" s="47">
        <v>698924.54</v>
      </c>
      <c r="F46" s="49">
        <v>699492.69</v>
      </c>
      <c r="G46" s="47">
        <v>883727.48</v>
      </c>
      <c r="H46" s="49">
        <v>680541.53</v>
      </c>
      <c r="I46" s="47">
        <v>681167.36</v>
      </c>
      <c r="J46" s="49">
        <v>840549.31</v>
      </c>
      <c r="K46" s="49">
        <v>698925.09</v>
      </c>
      <c r="L46" s="49">
        <v>720602.52</v>
      </c>
      <c r="M46" s="47">
        <v>830070.36</v>
      </c>
      <c r="N46" s="47">
        <f t="shared" si="0"/>
        <v>8966675.09</v>
      </c>
    </row>
    <row r="47" spans="1:14" ht="12">
      <c r="A47" s="42" t="s">
        <v>92</v>
      </c>
      <c r="B47" s="49">
        <v>68031.11</v>
      </c>
      <c r="C47" s="49">
        <v>70962.34</v>
      </c>
      <c r="D47" s="49">
        <v>89076.04</v>
      </c>
      <c r="E47" s="47">
        <v>67833.37</v>
      </c>
      <c r="F47" s="49">
        <v>67936.08</v>
      </c>
      <c r="G47" s="47">
        <v>101243.78</v>
      </c>
      <c r="H47" s="49">
        <v>64509.91</v>
      </c>
      <c r="I47" s="47">
        <v>64623.06</v>
      </c>
      <c r="J47" s="49">
        <v>93437.62</v>
      </c>
      <c r="K47" s="49">
        <v>67833.47</v>
      </c>
      <c r="L47" s="49">
        <v>71752.51</v>
      </c>
      <c r="M47" s="47">
        <v>91543.14</v>
      </c>
      <c r="N47" s="47">
        <f t="shared" si="0"/>
        <v>918782.4299999999</v>
      </c>
    </row>
    <row r="48" spans="1:14" ht="12">
      <c r="A48" s="42" t="s">
        <v>93</v>
      </c>
      <c r="B48" s="49">
        <v>1085714.58</v>
      </c>
      <c r="C48" s="49">
        <v>1107847.43</v>
      </c>
      <c r="D48" s="49">
        <v>1244618.8</v>
      </c>
      <c r="E48" s="47">
        <v>1084221.47</v>
      </c>
      <c r="F48" s="49">
        <v>1084997.04</v>
      </c>
      <c r="G48" s="47">
        <v>1336493.95</v>
      </c>
      <c r="H48" s="49">
        <v>1059127.02</v>
      </c>
      <c r="I48" s="47">
        <v>1059981.34</v>
      </c>
      <c r="J48" s="49">
        <v>1277551.9</v>
      </c>
      <c r="K48" s="49">
        <v>1084222.22</v>
      </c>
      <c r="L48" s="49">
        <v>1113813.84</v>
      </c>
      <c r="M48" s="47">
        <v>1263247.21</v>
      </c>
      <c r="N48" s="47">
        <f t="shared" si="0"/>
        <v>13801836.8</v>
      </c>
    </row>
    <row r="49" spans="1:14" ht="12">
      <c r="A49" s="53"/>
      <c r="B49" s="49"/>
      <c r="C49" s="49"/>
      <c r="D49" s="49"/>
      <c r="E49" s="47"/>
      <c r="F49" s="49"/>
      <c r="G49" s="47"/>
      <c r="H49" s="49"/>
      <c r="I49" s="47"/>
      <c r="J49" s="49"/>
      <c r="K49" s="49"/>
      <c r="L49" s="49"/>
      <c r="M49" s="47"/>
      <c r="N49" s="47"/>
    </row>
    <row r="50" spans="1:14" ht="12">
      <c r="A50" s="48" t="s">
        <v>63</v>
      </c>
      <c r="B50" s="49"/>
      <c r="C50" s="49"/>
      <c r="D50" s="49"/>
      <c r="E50" s="47"/>
      <c r="F50" s="49"/>
      <c r="G50" s="47"/>
      <c r="H50" s="49"/>
      <c r="I50" s="47"/>
      <c r="J50" s="49"/>
      <c r="K50" s="49"/>
      <c r="L50" s="49"/>
      <c r="M50" s="47"/>
      <c r="N50" s="47"/>
    </row>
    <row r="51" spans="1:14" ht="12">
      <c r="A51" s="42" t="s">
        <v>94</v>
      </c>
      <c r="B51" s="49">
        <v>41587.51</v>
      </c>
      <c r="C51" s="49">
        <v>42305.66</v>
      </c>
      <c r="D51" s="49">
        <v>46743.53</v>
      </c>
      <c r="E51" s="47">
        <v>41539.06</v>
      </c>
      <c r="F51" s="49">
        <v>41564.23</v>
      </c>
      <c r="G51" s="47">
        <v>49724.64</v>
      </c>
      <c r="H51" s="49">
        <v>40724.82</v>
      </c>
      <c r="I51" s="47">
        <v>40752.54</v>
      </c>
      <c r="J51" s="49">
        <v>47812.12</v>
      </c>
      <c r="K51" s="49">
        <v>41539.09</v>
      </c>
      <c r="L51" s="49">
        <v>42499.26</v>
      </c>
      <c r="M51" s="47">
        <v>47347.97</v>
      </c>
      <c r="N51" s="47">
        <f t="shared" si="0"/>
        <v>524140.42999999993</v>
      </c>
    </row>
    <row r="52" spans="1:14" ht="12">
      <c r="A52" s="42" t="s">
        <v>95</v>
      </c>
      <c r="B52" s="49">
        <v>3589316.08</v>
      </c>
      <c r="C52" s="49">
        <v>3682956.02</v>
      </c>
      <c r="D52" s="49">
        <v>4261610.27</v>
      </c>
      <c r="E52" s="47">
        <v>3582998.99</v>
      </c>
      <c r="F52" s="49">
        <v>3586280.28</v>
      </c>
      <c r="G52" s="47">
        <v>4650316.93</v>
      </c>
      <c r="H52" s="49">
        <v>3476829.03</v>
      </c>
      <c r="I52" s="47">
        <v>3480443.49</v>
      </c>
      <c r="J52" s="49">
        <v>4400944.09</v>
      </c>
      <c r="K52" s="49">
        <v>3583002.15</v>
      </c>
      <c r="L52" s="49">
        <v>3708198.78</v>
      </c>
      <c r="M52" s="47">
        <v>4340423.57</v>
      </c>
      <c r="N52" s="47">
        <f t="shared" si="0"/>
        <v>46343319.68000001</v>
      </c>
    </row>
    <row r="53" spans="1:14" ht="12">
      <c r="A53" s="42" t="s">
        <v>96</v>
      </c>
      <c r="B53" s="49">
        <v>172684.38</v>
      </c>
      <c r="C53" s="49">
        <v>178223.83</v>
      </c>
      <c r="D53" s="49">
        <v>212455.24</v>
      </c>
      <c r="E53" s="47">
        <v>172310.68</v>
      </c>
      <c r="F53" s="49">
        <v>172504.79</v>
      </c>
      <c r="G53" s="47">
        <v>235449.93</v>
      </c>
      <c r="H53" s="49">
        <v>166029.99</v>
      </c>
      <c r="I53" s="47">
        <v>166243.81</v>
      </c>
      <c r="J53" s="49">
        <v>220697.8</v>
      </c>
      <c r="K53" s="49">
        <v>172310.87</v>
      </c>
      <c r="L53" s="49">
        <v>179717.12</v>
      </c>
      <c r="M53" s="47">
        <v>217117.59</v>
      </c>
      <c r="N53" s="47">
        <f t="shared" si="0"/>
        <v>2265746.03</v>
      </c>
    </row>
    <row r="54" spans="1:14" ht="12">
      <c r="A54" s="42" t="s">
        <v>97</v>
      </c>
      <c r="B54" s="49">
        <v>1459488.92</v>
      </c>
      <c r="C54" s="49">
        <v>1495174.77</v>
      </c>
      <c r="D54" s="49">
        <v>1715697.88</v>
      </c>
      <c r="E54" s="47">
        <v>1457081.49</v>
      </c>
      <c r="F54" s="49">
        <v>1458331.98</v>
      </c>
      <c r="G54" s="47">
        <v>1863832.63</v>
      </c>
      <c r="H54" s="49">
        <v>1416620.5</v>
      </c>
      <c r="I54" s="47">
        <v>1417997.95</v>
      </c>
      <c r="J54" s="49">
        <v>1768797.51</v>
      </c>
      <c r="K54" s="49">
        <v>1457082.7</v>
      </c>
      <c r="L54" s="49">
        <v>1504794.7</v>
      </c>
      <c r="M54" s="47">
        <v>1745733.36</v>
      </c>
      <c r="N54" s="47">
        <f t="shared" si="0"/>
        <v>18760634.39</v>
      </c>
    </row>
    <row r="55" spans="1:14" ht="12">
      <c r="A55" s="42" t="s">
        <v>98</v>
      </c>
      <c r="B55" s="49">
        <v>54345.36</v>
      </c>
      <c r="C55" s="49">
        <v>54968.57</v>
      </c>
      <c r="D55" s="49">
        <v>58819.75</v>
      </c>
      <c r="E55" s="47">
        <v>54303.31</v>
      </c>
      <c r="F55" s="49">
        <v>54325.15</v>
      </c>
      <c r="G55" s="47">
        <v>61406.75</v>
      </c>
      <c r="H55" s="49">
        <v>53596.71</v>
      </c>
      <c r="I55" s="47">
        <v>53620.77</v>
      </c>
      <c r="J55" s="49">
        <v>59747.07</v>
      </c>
      <c r="K55" s="49">
        <v>54303.33</v>
      </c>
      <c r="L55" s="49">
        <v>55136.57</v>
      </c>
      <c r="M55" s="47">
        <v>59344.28</v>
      </c>
      <c r="N55" s="47">
        <f t="shared" si="0"/>
        <v>673917.62</v>
      </c>
    </row>
    <row r="56" spans="1:14" ht="12">
      <c r="A56" s="42" t="s">
        <v>99</v>
      </c>
      <c r="B56" s="49">
        <v>11753.14</v>
      </c>
      <c r="C56" s="49">
        <v>12046.9</v>
      </c>
      <c r="D56" s="49">
        <v>13862.23</v>
      </c>
      <c r="E56" s="47">
        <v>11733.32</v>
      </c>
      <c r="F56" s="49">
        <v>11743.62</v>
      </c>
      <c r="G56" s="47">
        <v>15081.66</v>
      </c>
      <c r="H56" s="49">
        <v>11400.25</v>
      </c>
      <c r="I56" s="47">
        <v>11411.59</v>
      </c>
      <c r="J56" s="49">
        <v>14299.34</v>
      </c>
      <c r="K56" s="49">
        <v>11733.33</v>
      </c>
      <c r="L56" s="49">
        <v>12126.09</v>
      </c>
      <c r="M56" s="47">
        <v>14109.48</v>
      </c>
      <c r="N56" s="47">
        <f t="shared" si="0"/>
        <v>151300.95</v>
      </c>
    </row>
    <row r="57" spans="2:14" ht="12">
      <c r="B57" s="49"/>
      <c r="C57" s="49"/>
      <c r="D57" s="49"/>
      <c r="E57" s="47"/>
      <c r="F57" s="49"/>
      <c r="G57" s="47"/>
      <c r="H57" s="49"/>
      <c r="I57" s="47"/>
      <c r="J57" s="49"/>
      <c r="K57" s="49"/>
      <c r="L57" s="49"/>
      <c r="M57" s="47"/>
      <c r="N57" s="47"/>
    </row>
    <row r="58" spans="1:14" ht="12">
      <c r="A58" s="50" t="s">
        <v>100</v>
      </c>
      <c r="B58" s="49">
        <v>74001147.98891325</v>
      </c>
      <c r="C58" s="49">
        <v>76215991.50891326</v>
      </c>
      <c r="D58" s="49">
        <v>89902763.57891327</v>
      </c>
      <c r="E58" s="47">
        <v>73851731.3189133</v>
      </c>
      <c r="F58" s="49">
        <v>73929343.00891325</v>
      </c>
      <c r="G58" s="47">
        <v>99096750.3389132</v>
      </c>
      <c r="H58" s="49">
        <v>71340518.39891325</v>
      </c>
      <c r="I58" s="47">
        <v>71426010.41891326</v>
      </c>
      <c r="J58" s="49">
        <v>93198393.52891324</v>
      </c>
      <c r="K58" s="49">
        <v>73851806.23891327</v>
      </c>
      <c r="L58" s="49">
        <v>76813052.53891326</v>
      </c>
      <c r="M58" s="47">
        <v>91766916.02891326</v>
      </c>
      <c r="N58" s="69">
        <f t="shared" si="0"/>
        <v>965394424.8969591</v>
      </c>
    </row>
    <row r="59" spans="1:14" ht="12">
      <c r="A59" s="51"/>
      <c r="B59" s="49"/>
      <c r="C59" s="49"/>
      <c r="D59" s="49"/>
      <c r="E59" s="47"/>
      <c r="F59" s="49"/>
      <c r="G59" s="47"/>
      <c r="H59" s="49"/>
      <c r="I59" s="47"/>
      <c r="J59" s="49"/>
      <c r="K59" s="49"/>
      <c r="L59" s="49"/>
      <c r="M59" s="47"/>
      <c r="N59" s="47"/>
    </row>
    <row r="60" spans="1:14" ht="12">
      <c r="A60" s="48" t="s">
        <v>101</v>
      </c>
      <c r="B60" s="49"/>
      <c r="C60" s="49"/>
      <c r="D60" s="49"/>
      <c r="E60" s="47"/>
      <c r="F60" s="49"/>
      <c r="G60" s="47"/>
      <c r="H60" s="49"/>
      <c r="I60" s="47"/>
      <c r="J60" s="49"/>
      <c r="K60" s="49"/>
      <c r="L60" s="49"/>
      <c r="M60" s="47"/>
      <c r="N60" s="47"/>
    </row>
    <row r="61" spans="1:14" ht="12">
      <c r="A61" s="48" t="s">
        <v>102</v>
      </c>
      <c r="B61" s="49"/>
      <c r="C61" s="49"/>
      <c r="D61" s="49"/>
      <c r="E61" s="47"/>
      <c r="F61" s="49"/>
      <c r="G61" s="47"/>
      <c r="H61" s="49"/>
      <c r="I61" s="47"/>
      <c r="J61" s="49"/>
      <c r="K61" s="49"/>
      <c r="L61" s="49"/>
      <c r="M61" s="47"/>
      <c r="N61" s="47"/>
    </row>
    <row r="62" spans="1:14" ht="12">
      <c r="A62" s="42" t="s">
        <v>246</v>
      </c>
      <c r="B62" s="49">
        <v>11498.7</v>
      </c>
      <c r="C62" s="49">
        <v>11498.7</v>
      </c>
      <c r="D62" s="49">
        <v>11498.7</v>
      </c>
      <c r="E62" s="47">
        <v>11498.7</v>
      </c>
      <c r="F62" s="49">
        <v>11498.7</v>
      </c>
      <c r="G62" s="47">
        <v>11498.7</v>
      </c>
      <c r="H62" s="49">
        <v>11498.7</v>
      </c>
      <c r="I62" s="47">
        <v>11498.7</v>
      </c>
      <c r="J62" s="49">
        <v>11498.7</v>
      </c>
      <c r="K62" s="49">
        <v>11498.7</v>
      </c>
      <c r="L62" s="49">
        <v>11498.7</v>
      </c>
      <c r="M62" s="47">
        <v>11498.7</v>
      </c>
      <c r="N62" s="47">
        <f t="shared" si="0"/>
        <v>137984.4</v>
      </c>
    </row>
    <row r="63" spans="1:14" ht="12">
      <c r="A63" s="42" t="s">
        <v>103</v>
      </c>
      <c r="B63" s="49">
        <v>609.25</v>
      </c>
      <c r="C63" s="49">
        <v>609.25</v>
      </c>
      <c r="D63" s="49">
        <v>609.25</v>
      </c>
      <c r="E63" s="47">
        <v>609.25</v>
      </c>
      <c r="F63" s="49">
        <v>609.25</v>
      </c>
      <c r="G63" s="47">
        <v>609.25</v>
      </c>
      <c r="H63" s="49">
        <v>609.25</v>
      </c>
      <c r="I63" s="47">
        <v>609.25</v>
      </c>
      <c r="J63" s="49">
        <v>609.25</v>
      </c>
      <c r="K63" s="49">
        <v>609.25</v>
      </c>
      <c r="L63" s="49">
        <v>609.25</v>
      </c>
      <c r="M63" s="47">
        <v>609.25</v>
      </c>
      <c r="N63" s="47">
        <f t="shared" si="0"/>
        <v>7311</v>
      </c>
    </row>
    <row r="64" spans="1:14" ht="12">
      <c r="A64" s="42" t="s">
        <v>104</v>
      </c>
      <c r="B64" s="49">
        <v>11221.62</v>
      </c>
      <c r="C64" s="49">
        <v>11221.62</v>
      </c>
      <c r="D64" s="49">
        <v>11221.62</v>
      </c>
      <c r="E64" s="47">
        <v>11221.62</v>
      </c>
      <c r="F64" s="49">
        <v>11221.62</v>
      </c>
      <c r="G64" s="47">
        <v>11221.62</v>
      </c>
      <c r="H64" s="49">
        <v>11221.62</v>
      </c>
      <c r="I64" s="47">
        <v>11221.62</v>
      </c>
      <c r="J64" s="49">
        <v>11221.62</v>
      </c>
      <c r="K64" s="49">
        <v>11221.62</v>
      </c>
      <c r="L64" s="49">
        <v>11221.62</v>
      </c>
      <c r="M64" s="47">
        <v>11221.62</v>
      </c>
      <c r="N64" s="47">
        <f t="shared" si="0"/>
        <v>134659.43999999997</v>
      </c>
    </row>
    <row r="65" spans="1:14" ht="12">
      <c r="A65" s="42" t="s">
        <v>247</v>
      </c>
      <c r="B65" s="49">
        <v>36472.53</v>
      </c>
      <c r="C65" s="49">
        <v>36472.53</v>
      </c>
      <c r="D65" s="49">
        <v>36472.53</v>
      </c>
      <c r="E65" s="47">
        <v>36472.53</v>
      </c>
      <c r="F65" s="49">
        <v>36472.53</v>
      </c>
      <c r="G65" s="47">
        <v>36472.53</v>
      </c>
      <c r="H65" s="49">
        <v>36472.53</v>
      </c>
      <c r="I65" s="47">
        <v>36472.53</v>
      </c>
      <c r="J65" s="49">
        <v>36472.53</v>
      </c>
      <c r="K65" s="49">
        <v>36472.53</v>
      </c>
      <c r="L65" s="49">
        <v>36472.53</v>
      </c>
      <c r="M65" s="47">
        <v>36472.53</v>
      </c>
      <c r="N65" s="47">
        <f t="shared" si="0"/>
        <v>437670.3600000001</v>
      </c>
    </row>
    <row r="66" spans="2:14" ht="12">
      <c r="B66" s="49"/>
      <c r="C66" s="49"/>
      <c r="D66" s="49"/>
      <c r="E66" s="47"/>
      <c r="F66" s="49"/>
      <c r="G66" s="47"/>
      <c r="H66" s="49"/>
      <c r="I66" s="47"/>
      <c r="J66" s="49"/>
      <c r="K66" s="49"/>
      <c r="L66" s="49"/>
      <c r="M66" s="47"/>
      <c r="N66" s="47"/>
    </row>
    <row r="67" spans="1:14" ht="12">
      <c r="A67" s="48" t="s">
        <v>68</v>
      </c>
      <c r="B67" s="49"/>
      <c r="C67" s="49"/>
      <c r="D67" s="49"/>
      <c r="E67" s="47"/>
      <c r="F67" s="49"/>
      <c r="G67" s="47"/>
      <c r="H67" s="49"/>
      <c r="I67" s="47"/>
      <c r="J67" s="49"/>
      <c r="K67" s="49"/>
      <c r="L67" s="49"/>
      <c r="M67" s="47"/>
      <c r="N67" s="47"/>
    </row>
    <row r="68" spans="1:14" ht="12">
      <c r="A68" s="42" t="s">
        <v>105</v>
      </c>
      <c r="B68" s="49">
        <v>1054932.017424725</v>
      </c>
      <c r="C68" s="49">
        <v>1062296.4274247263</v>
      </c>
      <c r="D68" s="49">
        <v>1225551.3074247253</v>
      </c>
      <c r="E68" s="47">
        <v>1053357.967424725</v>
      </c>
      <c r="F68" s="49">
        <v>1004923.2574247262</v>
      </c>
      <c r="G68" s="47">
        <v>1204617.9074247256</v>
      </c>
      <c r="H68" s="49">
        <v>996772.6174247252</v>
      </c>
      <c r="I68" s="47">
        <v>959123.4374247249</v>
      </c>
      <c r="J68" s="49">
        <v>1154372.927424726</v>
      </c>
      <c r="K68" s="49">
        <v>997653.8174247257</v>
      </c>
      <c r="L68" s="49">
        <v>1024563.9574247249</v>
      </c>
      <c r="M68" s="47">
        <v>1164420.847424726</v>
      </c>
      <c r="N68" s="47">
        <f t="shared" si="0"/>
        <v>12902586.489096705</v>
      </c>
    </row>
    <row r="69" spans="2:14" ht="12">
      <c r="B69" s="49"/>
      <c r="C69" s="49"/>
      <c r="D69" s="49"/>
      <c r="E69" s="47"/>
      <c r="F69" s="49"/>
      <c r="G69" s="47"/>
      <c r="H69" s="49"/>
      <c r="I69" s="47"/>
      <c r="J69" s="49"/>
      <c r="K69" s="49"/>
      <c r="L69" s="49"/>
      <c r="M69" s="47"/>
      <c r="N69" s="47"/>
    </row>
    <row r="70" spans="1:14" ht="12">
      <c r="A70" s="42" t="s">
        <v>106</v>
      </c>
      <c r="B70" s="49">
        <v>26892.78</v>
      </c>
      <c r="C70" s="49">
        <v>27128.68</v>
      </c>
      <c r="D70" s="49">
        <v>32358.23</v>
      </c>
      <c r="E70" s="47">
        <v>26842.35</v>
      </c>
      <c r="F70" s="49">
        <v>25290.84</v>
      </c>
      <c r="G70" s="47">
        <v>31687.67</v>
      </c>
      <c r="H70" s="49">
        <v>25029.75</v>
      </c>
      <c r="I70" s="47">
        <v>23823.73</v>
      </c>
      <c r="J70" s="49">
        <v>30078.17</v>
      </c>
      <c r="K70" s="49">
        <v>25057.98</v>
      </c>
      <c r="L70" s="49">
        <v>25919.99</v>
      </c>
      <c r="M70" s="47">
        <v>30400.04</v>
      </c>
      <c r="N70" s="47">
        <f t="shared" si="0"/>
        <v>330510.20999999996</v>
      </c>
    </row>
    <row r="71" spans="1:14" ht="12">
      <c r="A71" s="42" t="s">
        <v>107</v>
      </c>
      <c r="B71" s="49">
        <v>945.2</v>
      </c>
      <c r="C71" s="49">
        <v>948.95</v>
      </c>
      <c r="D71" s="49">
        <v>1031.9</v>
      </c>
      <c r="E71" s="47">
        <v>944.4</v>
      </c>
      <c r="F71" s="49">
        <v>919.79</v>
      </c>
      <c r="G71" s="47">
        <v>1021.26</v>
      </c>
      <c r="H71" s="49">
        <v>915.65</v>
      </c>
      <c r="I71" s="47">
        <v>896.52</v>
      </c>
      <c r="J71" s="49">
        <v>995.73</v>
      </c>
      <c r="K71" s="49">
        <v>916.1</v>
      </c>
      <c r="L71" s="49">
        <v>929.77</v>
      </c>
      <c r="M71" s="47">
        <v>1000.84</v>
      </c>
      <c r="N71" s="47">
        <f t="shared" si="0"/>
        <v>11466.11</v>
      </c>
    </row>
    <row r="72" spans="1:14" ht="12">
      <c r="A72" s="42" t="s">
        <v>108</v>
      </c>
      <c r="B72" s="49">
        <v>31468.87</v>
      </c>
      <c r="C72" s="49">
        <v>31625.73</v>
      </c>
      <c r="D72" s="49">
        <v>35103.06</v>
      </c>
      <c r="E72" s="47">
        <v>31435.34</v>
      </c>
      <c r="F72" s="49">
        <v>30403.68</v>
      </c>
      <c r="G72" s="47">
        <v>34657.18</v>
      </c>
      <c r="H72" s="49">
        <v>30230.07</v>
      </c>
      <c r="I72" s="47">
        <v>29428.15</v>
      </c>
      <c r="J72" s="49">
        <v>33586.96</v>
      </c>
      <c r="K72" s="49">
        <v>30248.84</v>
      </c>
      <c r="L72" s="49">
        <v>30822.03</v>
      </c>
      <c r="M72" s="47">
        <v>33800.98</v>
      </c>
      <c r="N72" s="47">
        <f t="shared" si="0"/>
        <v>382810.89</v>
      </c>
    </row>
    <row r="73" spans="2:14" ht="12">
      <c r="B73" s="49"/>
      <c r="C73" s="49"/>
      <c r="D73" s="49"/>
      <c r="E73" s="47"/>
      <c r="F73" s="49"/>
      <c r="G73" s="47"/>
      <c r="H73" s="49"/>
      <c r="I73" s="47"/>
      <c r="J73" s="49"/>
      <c r="K73" s="49"/>
      <c r="L73" s="49"/>
      <c r="M73" s="47"/>
      <c r="N73" s="47"/>
    </row>
    <row r="74" spans="1:14" ht="12">
      <c r="A74" s="48" t="s">
        <v>63</v>
      </c>
      <c r="B74" s="49"/>
      <c r="C74" s="49"/>
      <c r="D74" s="49"/>
      <c r="E74" s="47"/>
      <c r="F74" s="49"/>
      <c r="G74" s="47"/>
      <c r="H74" s="49"/>
      <c r="I74" s="47"/>
      <c r="J74" s="49"/>
      <c r="K74" s="49"/>
      <c r="L74" s="49"/>
      <c r="M74" s="47"/>
      <c r="N74" s="47"/>
    </row>
    <row r="75" spans="1:14" ht="12">
      <c r="A75" s="42" t="s">
        <v>64</v>
      </c>
      <c r="B75" s="49">
        <v>2194.43</v>
      </c>
      <c r="C75" s="49">
        <v>2206.62</v>
      </c>
      <c r="D75" s="49">
        <v>2476.8</v>
      </c>
      <c r="E75" s="47">
        <v>2191.83</v>
      </c>
      <c r="F75" s="49">
        <v>2111.67</v>
      </c>
      <c r="G75" s="47">
        <v>2442.16</v>
      </c>
      <c r="H75" s="49">
        <v>2098.18</v>
      </c>
      <c r="I75" s="47">
        <v>2035.87</v>
      </c>
      <c r="J75" s="49">
        <v>2359.01</v>
      </c>
      <c r="K75" s="49">
        <v>2099.64</v>
      </c>
      <c r="L75" s="49">
        <v>2144.18</v>
      </c>
      <c r="M75" s="47">
        <v>2375.64</v>
      </c>
      <c r="N75" s="47">
        <f t="shared" si="0"/>
        <v>26736.03</v>
      </c>
    </row>
    <row r="76" spans="1:14" ht="12">
      <c r="A76" s="42" t="s">
        <v>109</v>
      </c>
      <c r="B76" s="49">
        <v>1706.06</v>
      </c>
      <c r="C76" s="49">
        <v>1717.14</v>
      </c>
      <c r="D76" s="49">
        <v>1962.85</v>
      </c>
      <c r="E76" s="47">
        <v>1703.69</v>
      </c>
      <c r="F76" s="49">
        <v>1630.79</v>
      </c>
      <c r="G76" s="47">
        <v>1931.34</v>
      </c>
      <c r="H76" s="49">
        <v>1618.53</v>
      </c>
      <c r="I76" s="47">
        <v>1561.86</v>
      </c>
      <c r="J76" s="49">
        <v>1855.72</v>
      </c>
      <c r="K76" s="49">
        <v>1619.85</v>
      </c>
      <c r="L76" s="49">
        <v>1660.35</v>
      </c>
      <c r="M76" s="47">
        <v>1870.85</v>
      </c>
      <c r="N76" s="47">
        <f aca="true" t="shared" si="1" ref="N76:N138">SUM(B76:M76)</f>
        <v>20839.029999999995</v>
      </c>
    </row>
    <row r="77" spans="1:14" ht="12">
      <c r="A77" s="42" t="s">
        <v>110</v>
      </c>
      <c r="B77" s="49">
        <v>12238.13</v>
      </c>
      <c r="C77" s="49">
        <v>12310.77</v>
      </c>
      <c r="D77" s="49">
        <v>13921.19</v>
      </c>
      <c r="E77" s="47">
        <v>12222.6</v>
      </c>
      <c r="F77" s="49">
        <v>11744.82</v>
      </c>
      <c r="G77" s="47">
        <v>13714.69</v>
      </c>
      <c r="H77" s="49">
        <v>11664.41</v>
      </c>
      <c r="I77" s="47">
        <v>11293.03</v>
      </c>
      <c r="J77" s="49">
        <v>13219.05</v>
      </c>
      <c r="K77" s="49">
        <v>11673.11</v>
      </c>
      <c r="L77" s="49">
        <v>11938.56</v>
      </c>
      <c r="M77" s="47">
        <v>13318.17</v>
      </c>
      <c r="N77" s="47">
        <f t="shared" si="1"/>
        <v>149258.53000000003</v>
      </c>
    </row>
    <row r="78" spans="1:14" ht="12">
      <c r="A78" s="42" t="s">
        <v>111</v>
      </c>
      <c r="B78" s="49">
        <v>128925.97</v>
      </c>
      <c r="C78" s="49">
        <v>129681.45</v>
      </c>
      <c r="D78" s="49">
        <v>146429.19</v>
      </c>
      <c r="E78" s="47">
        <v>128764.49</v>
      </c>
      <c r="F78" s="49">
        <v>123795.75</v>
      </c>
      <c r="G78" s="47">
        <v>144281.7</v>
      </c>
      <c r="H78" s="49">
        <v>122959.6</v>
      </c>
      <c r="I78" s="47">
        <v>119097.31</v>
      </c>
      <c r="J78" s="49">
        <v>139127.25</v>
      </c>
      <c r="K78" s="49">
        <v>123050</v>
      </c>
      <c r="L78" s="49">
        <v>125810.62</v>
      </c>
      <c r="M78" s="47">
        <v>140158.03</v>
      </c>
      <c r="N78" s="47">
        <f t="shared" si="1"/>
        <v>1572081.36</v>
      </c>
    </row>
    <row r="79" spans="1:14" ht="12">
      <c r="A79" s="42" t="s">
        <v>112</v>
      </c>
      <c r="B79" s="49">
        <v>69566.06</v>
      </c>
      <c r="C79" s="49">
        <v>69912.96</v>
      </c>
      <c r="D79" s="49">
        <v>77603.08</v>
      </c>
      <c r="E79" s="47">
        <v>69491.91</v>
      </c>
      <c r="F79" s="49">
        <v>67210.4</v>
      </c>
      <c r="G79" s="47">
        <v>76617.01</v>
      </c>
      <c r="H79" s="49">
        <v>66826.46</v>
      </c>
      <c r="I79" s="47">
        <v>65053</v>
      </c>
      <c r="J79" s="49">
        <v>74250.22</v>
      </c>
      <c r="K79" s="49">
        <v>66867.97</v>
      </c>
      <c r="L79" s="49">
        <v>68135.57</v>
      </c>
      <c r="M79" s="47">
        <v>74723.53</v>
      </c>
      <c r="N79" s="47">
        <f t="shared" si="1"/>
        <v>846258.1700000002</v>
      </c>
    </row>
    <row r="80" spans="1:14" ht="12">
      <c r="A80" s="42" t="s">
        <v>113</v>
      </c>
      <c r="B80" s="49">
        <v>24379.86</v>
      </c>
      <c r="C80" s="49">
        <v>24518.34</v>
      </c>
      <c r="D80" s="49">
        <v>27588.12</v>
      </c>
      <c r="E80" s="47">
        <v>24350.26</v>
      </c>
      <c r="F80" s="49">
        <v>23439.52</v>
      </c>
      <c r="G80" s="47">
        <v>27194.49</v>
      </c>
      <c r="H80" s="49">
        <v>23286.25</v>
      </c>
      <c r="I80" s="47">
        <v>22578.31</v>
      </c>
      <c r="J80" s="49">
        <v>26249.71</v>
      </c>
      <c r="K80" s="49">
        <v>23302.82</v>
      </c>
      <c r="L80" s="49">
        <v>23808.83</v>
      </c>
      <c r="M80" s="47">
        <v>26438.64</v>
      </c>
      <c r="N80" s="47">
        <f t="shared" si="1"/>
        <v>297135.15</v>
      </c>
    </row>
    <row r="81" spans="1:14" ht="12">
      <c r="A81" s="42" t="s">
        <v>114</v>
      </c>
      <c r="B81" s="49">
        <v>50228.24</v>
      </c>
      <c r="C81" s="49">
        <v>50558.06</v>
      </c>
      <c r="D81" s="49">
        <v>57869.51</v>
      </c>
      <c r="E81" s="47">
        <v>50157.75</v>
      </c>
      <c r="F81" s="49">
        <v>47988.58</v>
      </c>
      <c r="G81" s="47">
        <v>56931.99</v>
      </c>
      <c r="H81" s="49">
        <v>47623.55</v>
      </c>
      <c r="I81" s="47">
        <v>45937.41</v>
      </c>
      <c r="J81" s="49">
        <v>54681.75</v>
      </c>
      <c r="K81" s="49">
        <v>47663.01</v>
      </c>
      <c r="L81" s="49">
        <v>48868.19</v>
      </c>
      <c r="M81" s="47">
        <v>55131.75</v>
      </c>
      <c r="N81" s="47">
        <f t="shared" si="1"/>
        <v>613639.79</v>
      </c>
    </row>
    <row r="82" spans="1:14" ht="12">
      <c r="A82" s="42" t="s">
        <v>115</v>
      </c>
      <c r="B82" s="49">
        <v>1631.84</v>
      </c>
      <c r="C82" s="49">
        <v>1643.05</v>
      </c>
      <c r="D82" s="49">
        <v>1891.59</v>
      </c>
      <c r="E82" s="47">
        <v>1629.44</v>
      </c>
      <c r="F82" s="49">
        <v>1555.7</v>
      </c>
      <c r="G82" s="47">
        <v>1859.72</v>
      </c>
      <c r="H82" s="49">
        <v>1543.29</v>
      </c>
      <c r="I82" s="47">
        <v>1485.97</v>
      </c>
      <c r="J82" s="49">
        <v>1783.23</v>
      </c>
      <c r="K82" s="49">
        <v>1544.63</v>
      </c>
      <c r="L82" s="49">
        <v>1585.6</v>
      </c>
      <c r="M82" s="47">
        <v>1798.53</v>
      </c>
      <c r="N82" s="47">
        <f t="shared" si="1"/>
        <v>19952.589999999997</v>
      </c>
    </row>
    <row r="83" spans="1:14" ht="12">
      <c r="A83" s="42" t="s">
        <v>116</v>
      </c>
      <c r="B83" s="49">
        <v>687.63</v>
      </c>
      <c r="C83" s="49">
        <v>691.93</v>
      </c>
      <c r="D83" s="49">
        <v>787.38</v>
      </c>
      <c r="E83" s="47">
        <v>686.71</v>
      </c>
      <c r="F83" s="49">
        <v>658.39</v>
      </c>
      <c r="G83" s="47">
        <v>775.14</v>
      </c>
      <c r="H83" s="49">
        <v>653.62</v>
      </c>
      <c r="I83" s="47">
        <v>631.61</v>
      </c>
      <c r="J83" s="49">
        <v>745.77</v>
      </c>
      <c r="K83" s="49">
        <v>654.14</v>
      </c>
      <c r="L83" s="49">
        <v>669.87</v>
      </c>
      <c r="M83" s="47">
        <v>751.64</v>
      </c>
      <c r="N83" s="47">
        <f t="shared" si="1"/>
        <v>8393.83</v>
      </c>
    </row>
    <row r="84" spans="1:14" ht="12">
      <c r="A84" s="42" t="s">
        <v>117</v>
      </c>
      <c r="B84" s="49">
        <v>5479.06</v>
      </c>
      <c r="C84" s="49">
        <v>5529.16</v>
      </c>
      <c r="D84" s="49">
        <v>6639.73</v>
      </c>
      <c r="E84" s="47">
        <v>5468.35</v>
      </c>
      <c r="F84" s="49">
        <v>5138.87</v>
      </c>
      <c r="G84" s="47">
        <v>6497.33</v>
      </c>
      <c r="H84" s="49">
        <v>5083.42</v>
      </c>
      <c r="I84" s="47">
        <v>4827.31</v>
      </c>
      <c r="J84" s="49">
        <v>6155.53</v>
      </c>
      <c r="K84" s="49">
        <v>5089.42</v>
      </c>
      <c r="L84" s="49">
        <v>5272.48</v>
      </c>
      <c r="M84" s="47">
        <v>6223.88</v>
      </c>
      <c r="N84" s="47">
        <f t="shared" si="1"/>
        <v>67404.54</v>
      </c>
    </row>
    <row r="85" spans="1:14" ht="12">
      <c r="A85" s="42" t="s">
        <v>118</v>
      </c>
      <c r="B85" s="49">
        <v>1691.53</v>
      </c>
      <c r="C85" s="49">
        <v>1698.25</v>
      </c>
      <c r="D85" s="49">
        <v>1847.31</v>
      </c>
      <c r="E85" s="47">
        <v>1690.09</v>
      </c>
      <c r="F85" s="49">
        <v>1645.87</v>
      </c>
      <c r="G85" s="47">
        <v>1828.19</v>
      </c>
      <c r="H85" s="49">
        <v>1638.43</v>
      </c>
      <c r="I85" s="47">
        <v>1604.05</v>
      </c>
      <c r="J85" s="49">
        <v>1782.32</v>
      </c>
      <c r="K85" s="49">
        <v>1639.23</v>
      </c>
      <c r="L85" s="49">
        <v>1663.8</v>
      </c>
      <c r="M85" s="47">
        <v>1791.49</v>
      </c>
      <c r="N85" s="47">
        <f t="shared" si="1"/>
        <v>20520.56</v>
      </c>
    </row>
    <row r="86" spans="1:14" ht="12">
      <c r="A86" s="42" t="s">
        <v>119</v>
      </c>
      <c r="B86" s="49">
        <v>36343.02</v>
      </c>
      <c r="C86" s="49">
        <v>36556.74</v>
      </c>
      <c r="D86" s="49">
        <v>41294.56</v>
      </c>
      <c r="E86" s="47">
        <v>36297.34</v>
      </c>
      <c r="F86" s="49">
        <v>34891.71</v>
      </c>
      <c r="G86" s="47">
        <v>40687.05</v>
      </c>
      <c r="H86" s="49">
        <v>34655.17</v>
      </c>
      <c r="I86" s="47">
        <v>33562.56</v>
      </c>
      <c r="J86" s="49">
        <v>39228.89</v>
      </c>
      <c r="K86" s="49">
        <v>34680.75</v>
      </c>
      <c r="L86" s="49">
        <v>35461.71</v>
      </c>
      <c r="M86" s="47">
        <v>39520.49</v>
      </c>
      <c r="N86" s="47">
        <f t="shared" si="1"/>
        <v>443179.99</v>
      </c>
    </row>
    <row r="87" spans="1:14" ht="12">
      <c r="A87" s="42" t="s">
        <v>65</v>
      </c>
      <c r="B87" s="49">
        <v>26316.55</v>
      </c>
      <c r="C87" s="49">
        <v>26492.17</v>
      </c>
      <c r="D87" s="49">
        <v>30385.36</v>
      </c>
      <c r="E87" s="47">
        <v>26279.01</v>
      </c>
      <c r="F87" s="49">
        <v>25123.98</v>
      </c>
      <c r="G87" s="47">
        <v>29886.15</v>
      </c>
      <c r="H87" s="49">
        <v>24929.61</v>
      </c>
      <c r="I87" s="47">
        <v>24031.78</v>
      </c>
      <c r="J87" s="49">
        <v>28687.95</v>
      </c>
      <c r="K87" s="49">
        <v>24950.62</v>
      </c>
      <c r="L87" s="49">
        <v>25592.35</v>
      </c>
      <c r="M87" s="47">
        <v>28927.56</v>
      </c>
      <c r="N87" s="47">
        <f t="shared" si="1"/>
        <v>321603.09</v>
      </c>
    </row>
    <row r="88" spans="1:14" ht="12">
      <c r="A88" s="42" t="s">
        <v>120</v>
      </c>
      <c r="B88" s="49">
        <v>6924.56</v>
      </c>
      <c r="C88" s="49">
        <v>6964.6</v>
      </c>
      <c r="D88" s="49">
        <v>7852.29</v>
      </c>
      <c r="E88" s="47">
        <v>6916</v>
      </c>
      <c r="F88" s="49">
        <v>6652.64</v>
      </c>
      <c r="G88" s="47">
        <v>7738.46</v>
      </c>
      <c r="H88" s="49">
        <v>6608.32</v>
      </c>
      <c r="I88" s="47">
        <v>6403.61</v>
      </c>
      <c r="J88" s="49">
        <v>7465.26</v>
      </c>
      <c r="K88" s="49">
        <v>6613.11</v>
      </c>
      <c r="L88" s="49">
        <v>6759.44</v>
      </c>
      <c r="M88" s="47">
        <v>7519.89</v>
      </c>
      <c r="N88" s="47">
        <f t="shared" si="1"/>
        <v>84418.18000000001</v>
      </c>
    </row>
    <row r="89" spans="1:14" ht="12">
      <c r="A89" s="42" t="s">
        <v>121</v>
      </c>
      <c r="B89" s="49">
        <v>372476</v>
      </c>
      <c r="C89" s="49">
        <v>374472.93</v>
      </c>
      <c r="D89" s="49">
        <v>418741.17</v>
      </c>
      <c r="E89" s="47">
        <v>372049.18</v>
      </c>
      <c r="F89" s="49">
        <v>358915.61</v>
      </c>
      <c r="G89" s="47">
        <v>413064.86</v>
      </c>
      <c r="H89" s="49">
        <v>356705.48</v>
      </c>
      <c r="I89" s="47">
        <v>346496.52</v>
      </c>
      <c r="J89" s="49">
        <v>399440.42</v>
      </c>
      <c r="K89" s="49">
        <v>356944.42</v>
      </c>
      <c r="L89" s="49">
        <v>364241.39</v>
      </c>
      <c r="M89" s="47">
        <v>402165.01</v>
      </c>
      <c r="N89" s="47">
        <f t="shared" si="1"/>
        <v>4535712.989999999</v>
      </c>
    </row>
    <row r="90" spans="1:14" ht="12">
      <c r="A90" s="42" t="s">
        <v>122</v>
      </c>
      <c r="B90" s="49">
        <v>6160.77</v>
      </c>
      <c r="C90" s="49">
        <v>6198.97</v>
      </c>
      <c r="D90" s="49">
        <v>7045.73</v>
      </c>
      <c r="E90" s="47">
        <v>6152.61</v>
      </c>
      <c r="F90" s="49">
        <v>5901.39</v>
      </c>
      <c r="G90" s="47">
        <v>6937.16</v>
      </c>
      <c r="H90" s="49">
        <v>5859.11</v>
      </c>
      <c r="I90" s="47">
        <v>5663.83</v>
      </c>
      <c r="J90" s="49">
        <v>6676.55</v>
      </c>
      <c r="K90" s="49">
        <v>5863.68</v>
      </c>
      <c r="L90" s="49">
        <v>6003.26</v>
      </c>
      <c r="M90" s="47">
        <v>6728.66</v>
      </c>
      <c r="N90" s="47">
        <f t="shared" si="1"/>
        <v>75191.72000000002</v>
      </c>
    </row>
    <row r="91" spans="1:14" ht="12">
      <c r="A91" s="42" t="s">
        <v>123</v>
      </c>
      <c r="B91" s="49">
        <v>2746.08</v>
      </c>
      <c r="C91" s="49">
        <v>2767.41</v>
      </c>
      <c r="D91" s="49">
        <v>3240.36</v>
      </c>
      <c r="E91" s="47">
        <v>2741.52</v>
      </c>
      <c r="F91" s="49">
        <v>2601.2</v>
      </c>
      <c r="G91" s="47">
        <v>3179.72</v>
      </c>
      <c r="H91" s="49">
        <v>2577.59</v>
      </c>
      <c r="I91" s="47">
        <v>2468.52</v>
      </c>
      <c r="J91" s="49">
        <v>3034.16</v>
      </c>
      <c r="K91" s="49">
        <v>2580.14</v>
      </c>
      <c r="L91" s="49">
        <v>2658.1</v>
      </c>
      <c r="M91" s="47">
        <v>3063.26</v>
      </c>
      <c r="N91" s="47">
        <f t="shared" si="1"/>
        <v>33658.06</v>
      </c>
    </row>
    <row r="92" spans="1:14" ht="12">
      <c r="A92" s="42" t="s">
        <v>124</v>
      </c>
      <c r="B92" s="49">
        <v>8559.59</v>
      </c>
      <c r="C92" s="49">
        <v>8624.14</v>
      </c>
      <c r="D92" s="49">
        <v>10054.97</v>
      </c>
      <c r="E92" s="47">
        <v>8545.8</v>
      </c>
      <c r="F92" s="49">
        <v>8121.3</v>
      </c>
      <c r="G92" s="47">
        <v>9871.5</v>
      </c>
      <c r="H92" s="49">
        <v>8049.86</v>
      </c>
      <c r="I92" s="47">
        <v>7719.89</v>
      </c>
      <c r="J92" s="49">
        <v>9431.14</v>
      </c>
      <c r="K92" s="49">
        <v>8057.58</v>
      </c>
      <c r="L92" s="49">
        <v>8293.44</v>
      </c>
      <c r="M92" s="47">
        <v>9519.2</v>
      </c>
      <c r="N92" s="47">
        <f t="shared" si="1"/>
        <v>104848.41</v>
      </c>
    </row>
    <row r="93" spans="1:14" ht="12">
      <c r="A93" s="42" t="s">
        <v>125</v>
      </c>
      <c r="B93" s="49">
        <v>310.22</v>
      </c>
      <c r="C93" s="49">
        <v>312.43</v>
      </c>
      <c r="D93" s="49">
        <v>361.61</v>
      </c>
      <c r="E93" s="47">
        <v>309.74</v>
      </c>
      <c r="F93" s="49">
        <v>295.15</v>
      </c>
      <c r="G93" s="47">
        <v>355.31</v>
      </c>
      <c r="H93" s="49">
        <v>292.7</v>
      </c>
      <c r="I93" s="47">
        <v>281.36</v>
      </c>
      <c r="J93" s="49">
        <v>340.17</v>
      </c>
      <c r="K93" s="49">
        <v>292.96</v>
      </c>
      <c r="L93" s="49">
        <v>301.07</v>
      </c>
      <c r="M93" s="47">
        <v>343.2</v>
      </c>
      <c r="N93" s="47">
        <f t="shared" si="1"/>
        <v>3795.92</v>
      </c>
    </row>
    <row r="94" spans="1:14" ht="12">
      <c r="A94" s="50" t="s">
        <v>126</v>
      </c>
      <c r="B94" s="49">
        <v>1932606.5674247255</v>
      </c>
      <c r="C94" s="49">
        <v>1944659.007424726</v>
      </c>
      <c r="D94" s="49">
        <v>2211839.397424726</v>
      </c>
      <c r="E94" s="47">
        <v>1930030.4774247254</v>
      </c>
      <c r="F94" s="49">
        <v>1850763.007424726</v>
      </c>
      <c r="G94" s="47">
        <v>2177580.0874247258</v>
      </c>
      <c r="H94" s="49">
        <v>1837423.7674247255</v>
      </c>
      <c r="I94" s="47">
        <v>1775807.7374247257</v>
      </c>
      <c r="J94" s="49">
        <v>2095349.9874247257</v>
      </c>
      <c r="K94" s="49">
        <v>1838865.9174247258</v>
      </c>
      <c r="L94" s="49">
        <v>1882906.6574247256</v>
      </c>
      <c r="M94" s="47">
        <v>2111794.227424726</v>
      </c>
      <c r="N94" s="69">
        <f t="shared" si="1"/>
        <v>23589626.839096706</v>
      </c>
    </row>
    <row r="95" spans="1:14" ht="12">
      <c r="A95" s="51"/>
      <c r="B95" s="49"/>
      <c r="C95" s="49"/>
      <c r="D95" s="49"/>
      <c r="E95" s="47">
        <v>0</v>
      </c>
      <c r="F95" s="49">
        <v>0</v>
      </c>
      <c r="G95" s="47">
        <v>0</v>
      </c>
      <c r="H95" s="49">
        <v>0</v>
      </c>
      <c r="I95" s="47">
        <v>0</v>
      </c>
      <c r="J95" s="49">
        <v>0</v>
      </c>
      <c r="K95" s="49">
        <v>0</v>
      </c>
      <c r="L95" s="49">
        <v>0</v>
      </c>
      <c r="M95" s="47">
        <v>0</v>
      </c>
      <c r="N95" s="47"/>
    </row>
    <row r="96" spans="1:14" ht="12">
      <c r="A96" s="48" t="s">
        <v>127</v>
      </c>
      <c r="B96" s="49"/>
      <c r="C96" s="49"/>
      <c r="D96" s="49"/>
      <c r="E96" s="47">
        <v>0</v>
      </c>
      <c r="F96" s="49">
        <v>0</v>
      </c>
      <c r="G96" s="47">
        <v>0</v>
      </c>
      <c r="H96" s="49">
        <v>0</v>
      </c>
      <c r="I96" s="47">
        <v>0</v>
      </c>
      <c r="J96" s="49">
        <v>0</v>
      </c>
      <c r="K96" s="49">
        <v>0</v>
      </c>
      <c r="L96" s="49">
        <v>0</v>
      </c>
      <c r="M96" s="47">
        <v>0</v>
      </c>
      <c r="N96" s="47"/>
    </row>
    <row r="97" spans="1:14" ht="12">
      <c r="A97" s="48" t="s">
        <v>128</v>
      </c>
      <c r="B97" s="49"/>
      <c r="C97" s="49"/>
      <c r="D97" s="49"/>
      <c r="E97" s="47">
        <v>0</v>
      </c>
      <c r="F97" s="49">
        <v>0</v>
      </c>
      <c r="G97" s="47">
        <v>0</v>
      </c>
      <c r="H97" s="49">
        <v>0</v>
      </c>
      <c r="I97" s="47">
        <v>0</v>
      </c>
      <c r="J97" s="49">
        <v>0</v>
      </c>
      <c r="K97" s="49">
        <v>0</v>
      </c>
      <c r="L97" s="49">
        <v>0</v>
      </c>
      <c r="M97" s="47">
        <v>0</v>
      </c>
      <c r="N97" s="47"/>
    </row>
    <row r="98" spans="1:14" ht="12">
      <c r="A98" s="42" t="s">
        <v>129</v>
      </c>
      <c r="B98" s="49">
        <v>32616.36</v>
      </c>
      <c r="C98" s="49">
        <v>32616.36</v>
      </c>
      <c r="D98" s="49">
        <v>32616.36</v>
      </c>
      <c r="E98" s="47">
        <v>32616.36</v>
      </c>
      <c r="F98" s="49">
        <v>32616.36</v>
      </c>
      <c r="G98" s="47">
        <v>32616.36</v>
      </c>
      <c r="H98" s="49">
        <v>32616.36</v>
      </c>
      <c r="I98" s="47">
        <v>32616.36</v>
      </c>
      <c r="J98" s="49">
        <v>32616.36</v>
      </c>
      <c r="K98" s="49">
        <v>32616.36</v>
      </c>
      <c r="L98" s="49">
        <v>32616.36</v>
      </c>
      <c r="M98" s="47">
        <v>32616.36</v>
      </c>
      <c r="N98" s="47">
        <f t="shared" si="1"/>
        <v>391396.3199999999</v>
      </c>
    </row>
    <row r="99" spans="1:14" ht="12">
      <c r="A99" s="42" t="s">
        <v>130</v>
      </c>
      <c r="B99" s="49">
        <v>13620.96</v>
      </c>
      <c r="C99" s="49">
        <v>13620.96</v>
      </c>
      <c r="D99" s="49">
        <v>13620.96</v>
      </c>
      <c r="E99" s="47">
        <v>13620.96</v>
      </c>
      <c r="F99" s="49">
        <v>13620.96</v>
      </c>
      <c r="G99" s="47">
        <v>13620.96</v>
      </c>
      <c r="H99" s="49">
        <v>13620.96</v>
      </c>
      <c r="I99" s="47">
        <v>13620.96</v>
      </c>
      <c r="J99" s="49">
        <v>13620.96</v>
      </c>
      <c r="K99" s="49">
        <v>13620.96</v>
      </c>
      <c r="L99" s="49">
        <v>13620.96</v>
      </c>
      <c r="M99" s="47">
        <v>13620.96</v>
      </c>
      <c r="N99" s="47">
        <f t="shared" si="1"/>
        <v>163451.51999999993</v>
      </c>
    </row>
    <row r="100" spans="2:14" ht="12">
      <c r="B100" s="49"/>
      <c r="C100" s="49"/>
      <c r="D100" s="49"/>
      <c r="E100" s="47">
        <v>0</v>
      </c>
      <c r="F100" s="49">
        <v>0</v>
      </c>
      <c r="G100" s="47">
        <v>0</v>
      </c>
      <c r="H100" s="49">
        <v>0</v>
      </c>
      <c r="I100" s="47">
        <v>0</v>
      </c>
      <c r="J100" s="49">
        <v>0</v>
      </c>
      <c r="K100" s="49">
        <v>0</v>
      </c>
      <c r="L100" s="49">
        <v>0</v>
      </c>
      <c r="M100" s="47">
        <v>0</v>
      </c>
      <c r="N100" s="47"/>
    </row>
    <row r="101" spans="1:14" ht="12">
      <c r="A101" s="48" t="s">
        <v>68</v>
      </c>
      <c r="B101" s="49"/>
      <c r="C101" s="49"/>
      <c r="D101" s="49"/>
      <c r="E101" s="47">
        <v>0</v>
      </c>
      <c r="F101" s="49">
        <v>0</v>
      </c>
      <c r="G101" s="47">
        <v>0</v>
      </c>
      <c r="H101" s="49">
        <v>0</v>
      </c>
      <c r="I101" s="47">
        <v>0</v>
      </c>
      <c r="J101" s="49">
        <v>0</v>
      </c>
      <c r="K101" s="49">
        <v>0</v>
      </c>
      <c r="L101" s="49">
        <v>0</v>
      </c>
      <c r="M101" s="47">
        <v>0</v>
      </c>
      <c r="N101" s="47"/>
    </row>
    <row r="102" spans="1:14" ht="12">
      <c r="A102" s="42" t="s">
        <v>131</v>
      </c>
      <c r="B102" s="49">
        <v>919444.1400000008</v>
      </c>
      <c r="C102" s="49">
        <v>989115.1</v>
      </c>
      <c r="D102" s="49">
        <v>1119593.73</v>
      </c>
      <c r="E102" s="47">
        <v>941364.2</v>
      </c>
      <c r="F102" s="49">
        <v>972488.0600000008</v>
      </c>
      <c r="G102" s="47">
        <v>1067434.42</v>
      </c>
      <c r="H102" s="49">
        <v>828154.42</v>
      </c>
      <c r="I102" s="47">
        <v>834832.39</v>
      </c>
      <c r="J102" s="49">
        <v>1083411.03</v>
      </c>
      <c r="K102" s="49">
        <v>934183.2799999993</v>
      </c>
      <c r="L102" s="49">
        <v>1026065.11</v>
      </c>
      <c r="M102" s="47">
        <v>1097702.14</v>
      </c>
      <c r="N102" s="47">
        <f t="shared" si="1"/>
        <v>11813788.02</v>
      </c>
    </row>
    <row r="103" spans="2:14" ht="12">
      <c r="B103" s="49"/>
      <c r="C103" s="49"/>
      <c r="D103" s="49"/>
      <c r="E103" s="47">
        <v>0</v>
      </c>
      <c r="F103" s="49">
        <v>0</v>
      </c>
      <c r="G103" s="47">
        <v>0</v>
      </c>
      <c r="H103" s="49">
        <v>0</v>
      </c>
      <c r="I103" s="47">
        <v>0</v>
      </c>
      <c r="J103" s="49">
        <v>0</v>
      </c>
      <c r="K103" s="49">
        <v>0</v>
      </c>
      <c r="L103" s="49">
        <v>0</v>
      </c>
      <c r="M103" s="47">
        <v>0</v>
      </c>
      <c r="N103" s="47"/>
    </row>
    <row r="104" spans="1:14" ht="12">
      <c r="A104" s="42" t="s">
        <v>132</v>
      </c>
      <c r="B104" s="49">
        <v>115620</v>
      </c>
      <c r="C104" s="49">
        <v>124341.72</v>
      </c>
      <c r="D104" s="49">
        <v>140675.63</v>
      </c>
      <c r="E104" s="47">
        <v>118364.05</v>
      </c>
      <c r="F104" s="49">
        <v>122260.27</v>
      </c>
      <c r="G104" s="47">
        <v>134146.08</v>
      </c>
      <c r="H104" s="49">
        <v>104191.94</v>
      </c>
      <c r="I104" s="47">
        <v>105027.92</v>
      </c>
      <c r="J104" s="49">
        <v>136146.11</v>
      </c>
      <c r="K104" s="49">
        <v>117465.11</v>
      </c>
      <c r="L104" s="49">
        <v>128967.29</v>
      </c>
      <c r="M104" s="47">
        <v>137935.14</v>
      </c>
      <c r="N104" s="47">
        <f t="shared" si="1"/>
        <v>1485141.2600000002</v>
      </c>
    </row>
    <row r="105" spans="1:14" ht="12">
      <c r="A105" s="42" t="s">
        <v>133</v>
      </c>
      <c r="B105" s="49">
        <v>831252.35</v>
      </c>
      <c r="C105" s="49">
        <v>894197.24</v>
      </c>
      <c r="D105" s="49">
        <v>1012079.44</v>
      </c>
      <c r="E105" s="47">
        <v>851056.23</v>
      </c>
      <c r="F105" s="49">
        <v>879175.37</v>
      </c>
      <c r="G105" s="47">
        <v>964955.58</v>
      </c>
      <c r="H105" s="49">
        <v>748775.76</v>
      </c>
      <c r="I105" s="47">
        <v>754809.04</v>
      </c>
      <c r="J105" s="49">
        <v>979389.82</v>
      </c>
      <c r="K105" s="49">
        <v>844568.55</v>
      </c>
      <c r="L105" s="49">
        <v>927580.09</v>
      </c>
      <c r="M105" s="47">
        <v>992301.26</v>
      </c>
      <c r="N105" s="47">
        <f t="shared" si="1"/>
        <v>10680140.73</v>
      </c>
    </row>
    <row r="106" spans="1:14" ht="12">
      <c r="A106" s="42" t="s">
        <v>134</v>
      </c>
      <c r="B106" s="49">
        <v>74883.53</v>
      </c>
      <c r="C106" s="49">
        <v>80596.19</v>
      </c>
      <c r="D106" s="49">
        <v>91294.77</v>
      </c>
      <c r="E106" s="47">
        <v>76680.86</v>
      </c>
      <c r="F106" s="49">
        <v>79232.85</v>
      </c>
      <c r="G106" s="47">
        <v>87017.97</v>
      </c>
      <c r="H106" s="49">
        <v>67398.24</v>
      </c>
      <c r="I106" s="47">
        <v>67945.8</v>
      </c>
      <c r="J106" s="49">
        <v>88327.97</v>
      </c>
      <c r="K106" s="49">
        <v>76092.06</v>
      </c>
      <c r="L106" s="49">
        <v>83625.9</v>
      </c>
      <c r="M106" s="47">
        <v>89499.77</v>
      </c>
      <c r="N106" s="47">
        <f t="shared" si="1"/>
        <v>962595.91</v>
      </c>
    </row>
    <row r="107" spans="1:14" ht="12">
      <c r="A107" s="42" t="s">
        <v>135</v>
      </c>
      <c r="B107" s="49">
        <v>173034.34</v>
      </c>
      <c r="C107" s="49">
        <v>186429.44</v>
      </c>
      <c r="D107" s="49">
        <v>211515.57</v>
      </c>
      <c r="E107" s="47">
        <v>177248.74</v>
      </c>
      <c r="F107" s="49">
        <v>183232.69</v>
      </c>
      <c r="G107" s="47">
        <v>201487.29</v>
      </c>
      <c r="H107" s="49">
        <v>155482.76</v>
      </c>
      <c r="I107" s="47">
        <v>156766.69</v>
      </c>
      <c r="J107" s="49">
        <v>204559</v>
      </c>
      <c r="K107" s="49">
        <v>175868.12</v>
      </c>
      <c r="L107" s="49">
        <v>193533.54</v>
      </c>
      <c r="M107" s="47">
        <v>207306.64</v>
      </c>
      <c r="N107" s="47">
        <f t="shared" si="1"/>
        <v>2226464.8200000003</v>
      </c>
    </row>
    <row r="108" spans="2:14" ht="12">
      <c r="B108" s="49"/>
      <c r="C108" s="49"/>
      <c r="D108" s="49"/>
      <c r="E108" s="47">
        <v>0</v>
      </c>
      <c r="F108" s="49">
        <v>0</v>
      </c>
      <c r="G108" s="47">
        <v>0</v>
      </c>
      <c r="H108" s="49">
        <v>0</v>
      </c>
      <c r="I108" s="47">
        <v>0</v>
      </c>
      <c r="J108" s="49">
        <v>0</v>
      </c>
      <c r="K108" s="49">
        <v>0</v>
      </c>
      <c r="L108" s="49">
        <v>0</v>
      </c>
      <c r="M108" s="47">
        <v>0</v>
      </c>
      <c r="N108" s="47"/>
    </row>
    <row r="109" spans="1:14" ht="12">
      <c r="A109" s="42" t="s">
        <v>136</v>
      </c>
      <c r="B109" s="49">
        <v>90738.94</v>
      </c>
      <c r="C109" s="49">
        <v>97629.11</v>
      </c>
      <c r="D109" s="49">
        <v>110532.92</v>
      </c>
      <c r="E109" s="47">
        <v>92906.74</v>
      </c>
      <c r="F109" s="49">
        <v>95984.77</v>
      </c>
      <c r="G109" s="47">
        <v>105374.57</v>
      </c>
      <c r="H109" s="49">
        <v>81710.76</v>
      </c>
      <c r="I109" s="47">
        <v>82371.18</v>
      </c>
      <c r="J109" s="49">
        <v>106954.6</v>
      </c>
      <c r="K109" s="49">
        <v>92196.58</v>
      </c>
      <c r="L109" s="49">
        <v>101283.32</v>
      </c>
      <c r="M109" s="47">
        <v>108367.93</v>
      </c>
      <c r="N109" s="47">
        <f t="shared" si="1"/>
        <v>1166051.42</v>
      </c>
    </row>
    <row r="110" spans="1:14" ht="12">
      <c r="A110" s="42" t="s">
        <v>137</v>
      </c>
      <c r="B110" s="49">
        <v>583.9</v>
      </c>
      <c r="C110" s="49">
        <v>628.05</v>
      </c>
      <c r="D110" s="49">
        <v>710.73</v>
      </c>
      <c r="E110" s="47">
        <v>597.79</v>
      </c>
      <c r="F110" s="49">
        <v>617.51</v>
      </c>
      <c r="G110" s="47">
        <v>677.68</v>
      </c>
      <c r="H110" s="49">
        <v>526.06</v>
      </c>
      <c r="I110" s="47">
        <v>530.29</v>
      </c>
      <c r="J110" s="49">
        <v>687.8</v>
      </c>
      <c r="K110" s="49">
        <v>593.24</v>
      </c>
      <c r="L110" s="49">
        <v>651.46</v>
      </c>
      <c r="M110" s="47">
        <v>696.86</v>
      </c>
      <c r="N110" s="47">
        <f t="shared" si="1"/>
        <v>7501.369999999999</v>
      </c>
    </row>
    <row r="111" spans="1:14" ht="12">
      <c r="A111" s="42" t="s">
        <v>138</v>
      </c>
      <c r="B111" s="49">
        <v>492.8</v>
      </c>
      <c r="C111" s="49">
        <v>536.48</v>
      </c>
      <c r="D111" s="49">
        <v>618.3</v>
      </c>
      <c r="E111" s="47">
        <v>506.54</v>
      </c>
      <c r="F111" s="49">
        <v>526.06</v>
      </c>
      <c r="G111" s="47">
        <v>585.59</v>
      </c>
      <c r="H111" s="49">
        <v>435.55</v>
      </c>
      <c r="I111" s="47">
        <v>439.74</v>
      </c>
      <c r="J111" s="49">
        <v>595.61</v>
      </c>
      <c r="K111" s="49">
        <v>502.04</v>
      </c>
      <c r="L111" s="49">
        <v>559.65</v>
      </c>
      <c r="M111" s="47">
        <v>604.57</v>
      </c>
      <c r="N111" s="47">
        <f t="shared" si="1"/>
        <v>6402.929999999999</v>
      </c>
    </row>
    <row r="112" spans="2:14" ht="12">
      <c r="B112" s="49"/>
      <c r="C112" s="49"/>
      <c r="D112" s="49"/>
      <c r="E112" s="47">
        <v>0</v>
      </c>
      <c r="F112" s="49">
        <v>0</v>
      </c>
      <c r="G112" s="47">
        <v>0</v>
      </c>
      <c r="H112" s="49">
        <v>0</v>
      </c>
      <c r="I112" s="47">
        <v>0</v>
      </c>
      <c r="J112" s="49">
        <v>0</v>
      </c>
      <c r="K112" s="49">
        <v>0</v>
      </c>
      <c r="L112" s="49">
        <v>0</v>
      </c>
      <c r="M112" s="47">
        <v>0</v>
      </c>
      <c r="N112" s="47"/>
    </row>
    <row r="113" spans="1:14" ht="12">
      <c r="A113" s="50" t="s">
        <v>139</v>
      </c>
      <c r="B113" s="49">
        <v>2252287.32</v>
      </c>
      <c r="C113" s="49">
        <v>2419710.65</v>
      </c>
      <c r="D113" s="49">
        <v>2733258.41</v>
      </c>
      <c r="E113" s="47">
        <v>2304962.47</v>
      </c>
      <c r="F113" s="49">
        <v>2379754.9</v>
      </c>
      <c r="G113" s="47">
        <v>2607916.5</v>
      </c>
      <c r="H113" s="49">
        <v>2032912.81</v>
      </c>
      <c r="I113" s="47">
        <v>2048960.37</v>
      </c>
      <c r="J113" s="49">
        <v>2646309.26</v>
      </c>
      <c r="K113" s="49">
        <v>2287706.3</v>
      </c>
      <c r="L113" s="49">
        <v>2508503.68</v>
      </c>
      <c r="M113" s="47">
        <v>2680651.63</v>
      </c>
      <c r="N113" s="69">
        <f t="shared" si="1"/>
        <v>28902934.299999997</v>
      </c>
    </row>
    <row r="114" spans="1:14" ht="12">
      <c r="A114" s="51"/>
      <c r="B114" s="49"/>
      <c r="C114" s="49"/>
      <c r="D114" s="49"/>
      <c r="E114" s="47">
        <v>0</v>
      </c>
      <c r="F114" s="49">
        <v>0</v>
      </c>
      <c r="G114" s="47">
        <v>0</v>
      </c>
      <c r="H114" s="49">
        <v>0</v>
      </c>
      <c r="I114" s="47">
        <v>0</v>
      </c>
      <c r="J114" s="49">
        <v>0</v>
      </c>
      <c r="K114" s="49">
        <v>0</v>
      </c>
      <c r="L114" s="49">
        <v>0</v>
      </c>
      <c r="M114" s="47">
        <v>0</v>
      </c>
      <c r="N114" s="47"/>
    </row>
    <row r="115" spans="1:14" ht="12">
      <c r="A115" s="48" t="s">
        <v>140</v>
      </c>
      <c r="B115" s="49"/>
      <c r="C115" s="49"/>
      <c r="D115" s="49"/>
      <c r="E115" s="47">
        <v>0</v>
      </c>
      <c r="F115" s="49">
        <v>0</v>
      </c>
      <c r="G115" s="47">
        <v>0</v>
      </c>
      <c r="H115" s="49">
        <v>0</v>
      </c>
      <c r="I115" s="47">
        <v>0</v>
      </c>
      <c r="J115" s="49">
        <v>0</v>
      </c>
      <c r="K115" s="49">
        <v>0</v>
      </c>
      <c r="L115" s="49">
        <v>0</v>
      </c>
      <c r="M115" s="47">
        <v>0</v>
      </c>
      <c r="N115" s="47"/>
    </row>
    <row r="116" spans="1:14" ht="12">
      <c r="A116" s="48" t="s">
        <v>68</v>
      </c>
      <c r="B116" s="49"/>
      <c r="C116" s="49"/>
      <c r="D116" s="49"/>
      <c r="E116" s="47">
        <v>0</v>
      </c>
      <c r="F116" s="49">
        <v>0</v>
      </c>
      <c r="G116" s="47">
        <v>0</v>
      </c>
      <c r="H116" s="49">
        <v>0</v>
      </c>
      <c r="I116" s="47">
        <v>0</v>
      </c>
      <c r="J116" s="49">
        <v>0</v>
      </c>
      <c r="K116" s="49">
        <v>0</v>
      </c>
      <c r="L116" s="49">
        <v>0</v>
      </c>
      <c r="M116" s="47">
        <v>0</v>
      </c>
      <c r="N116" s="47"/>
    </row>
    <row r="117" spans="1:14" ht="12">
      <c r="A117" s="42" t="s">
        <v>141</v>
      </c>
      <c r="B117" s="49">
        <v>98563.96520677902</v>
      </c>
      <c r="C117" s="49">
        <v>105706.14520677901</v>
      </c>
      <c r="D117" s="49">
        <v>109195.05520677901</v>
      </c>
      <c r="E117" s="47">
        <v>108453.49520677901</v>
      </c>
      <c r="F117" s="49">
        <v>131608.515206779</v>
      </c>
      <c r="G117" s="47">
        <v>118194.75520677902</v>
      </c>
      <c r="H117" s="49">
        <v>107661.11520677901</v>
      </c>
      <c r="I117" s="47">
        <v>99991.22520677901</v>
      </c>
      <c r="J117" s="49">
        <v>119382.81520677902</v>
      </c>
      <c r="K117" s="49">
        <v>102068.34520677903</v>
      </c>
      <c r="L117" s="49">
        <v>112858.435206779</v>
      </c>
      <c r="M117" s="47">
        <v>111038.42520677902</v>
      </c>
      <c r="N117" s="47">
        <f t="shared" si="1"/>
        <v>1324722.2924813482</v>
      </c>
    </row>
    <row r="118" spans="2:14" ht="12">
      <c r="B118" s="49"/>
      <c r="C118" s="49"/>
      <c r="D118" s="49"/>
      <c r="E118" s="47">
        <v>0</v>
      </c>
      <c r="F118" s="49">
        <v>0</v>
      </c>
      <c r="G118" s="47">
        <v>0</v>
      </c>
      <c r="H118" s="49">
        <v>0</v>
      </c>
      <c r="I118" s="47">
        <v>0</v>
      </c>
      <c r="J118" s="49">
        <v>0</v>
      </c>
      <c r="K118" s="49">
        <v>0</v>
      </c>
      <c r="L118" s="49">
        <v>0</v>
      </c>
      <c r="M118" s="47">
        <v>0</v>
      </c>
      <c r="N118" s="47"/>
    </row>
    <row r="119" spans="1:14" ht="12">
      <c r="A119" s="42" t="s">
        <v>142</v>
      </c>
      <c r="B119" s="49">
        <v>2151.16</v>
      </c>
      <c r="C119" s="49">
        <v>2311.45</v>
      </c>
      <c r="D119" s="49">
        <v>2389.75</v>
      </c>
      <c r="E119" s="47">
        <v>2373.11</v>
      </c>
      <c r="F119" s="49">
        <v>2892.78</v>
      </c>
      <c r="G119" s="47">
        <v>2591.73</v>
      </c>
      <c r="H119" s="49">
        <v>2355.33</v>
      </c>
      <c r="I119" s="47">
        <v>2183.19</v>
      </c>
      <c r="J119" s="49">
        <v>2618.4</v>
      </c>
      <c r="K119" s="49">
        <v>2229.81</v>
      </c>
      <c r="L119" s="49">
        <v>2471.97</v>
      </c>
      <c r="M119" s="47">
        <v>2431.12</v>
      </c>
      <c r="N119" s="47">
        <f t="shared" si="1"/>
        <v>28999.8</v>
      </c>
    </row>
    <row r="120" spans="1:14" ht="12">
      <c r="A120" s="42" t="s">
        <v>143</v>
      </c>
      <c r="B120" s="49">
        <v>1575.27</v>
      </c>
      <c r="C120" s="49">
        <v>1678.55</v>
      </c>
      <c r="D120" s="49">
        <v>1729.01</v>
      </c>
      <c r="E120" s="47">
        <v>1718.28</v>
      </c>
      <c r="F120" s="49">
        <v>2053.14</v>
      </c>
      <c r="G120" s="47">
        <v>1859.16</v>
      </c>
      <c r="H120" s="49">
        <v>1706.83</v>
      </c>
      <c r="I120" s="47">
        <v>1595.91</v>
      </c>
      <c r="J120" s="49">
        <v>1876.34</v>
      </c>
      <c r="K120" s="49">
        <v>1625.95</v>
      </c>
      <c r="L120" s="49">
        <v>1781.99</v>
      </c>
      <c r="M120" s="47">
        <v>1755.67</v>
      </c>
      <c r="N120" s="47">
        <f t="shared" si="1"/>
        <v>20956.1</v>
      </c>
    </row>
    <row r="121" spans="2:14" ht="12">
      <c r="B121" s="49">
        <v>0</v>
      </c>
      <c r="C121" s="49"/>
      <c r="D121" s="49"/>
      <c r="E121" s="47">
        <v>0</v>
      </c>
      <c r="F121" s="49">
        <v>0</v>
      </c>
      <c r="G121" s="47">
        <v>0</v>
      </c>
      <c r="H121" s="49">
        <v>0</v>
      </c>
      <c r="I121" s="47">
        <v>0</v>
      </c>
      <c r="J121" s="49">
        <v>0</v>
      </c>
      <c r="K121" s="49">
        <v>0</v>
      </c>
      <c r="L121" s="49">
        <v>0</v>
      </c>
      <c r="M121" s="47">
        <v>0</v>
      </c>
      <c r="N121" s="47"/>
    </row>
    <row r="122" spans="1:14" ht="12">
      <c r="A122" s="50" t="s">
        <v>144</v>
      </c>
      <c r="B122" s="49">
        <v>102290.39520677902</v>
      </c>
      <c r="C122" s="49">
        <v>109696.14520677901</v>
      </c>
      <c r="D122" s="49">
        <v>113313.815206779</v>
      </c>
      <c r="E122" s="47">
        <v>112544.88520677901</v>
      </c>
      <c r="F122" s="49">
        <v>136554.43520677902</v>
      </c>
      <c r="G122" s="47">
        <v>122645.64520677902</v>
      </c>
      <c r="H122" s="49">
        <v>111723.27520677901</v>
      </c>
      <c r="I122" s="47">
        <v>103770.32520677902</v>
      </c>
      <c r="J122" s="49">
        <v>123877.55520677901</v>
      </c>
      <c r="K122" s="49">
        <v>105924.10520677903</v>
      </c>
      <c r="L122" s="49">
        <v>117112.39520677901</v>
      </c>
      <c r="M122" s="47">
        <v>115225.21520677902</v>
      </c>
      <c r="N122" s="69">
        <f t="shared" si="1"/>
        <v>1374678.1924813483</v>
      </c>
    </row>
    <row r="123" spans="1:14" ht="12">
      <c r="A123" s="51"/>
      <c r="B123" s="49"/>
      <c r="C123" s="49"/>
      <c r="D123" s="49"/>
      <c r="E123" s="47">
        <v>0</v>
      </c>
      <c r="F123" s="49">
        <v>0</v>
      </c>
      <c r="G123" s="47">
        <v>0</v>
      </c>
      <c r="H123" s="49">
        <v>0</v>
      </c>
      <c r="I123" s="47">
        <v>0</v>
      </c>
      <c r="J123" s="49">
        <v>0</v>
      </c>
      <c r="K123" s="49">
        <v>0</v>
      </c>
      <c r="L123" s="49">
        <v>0</v>
      </c>
      <c r="M123" s="47">
        <v>0</v>
      </c>
      <c r="N123" s="47"/>
    </row>
    <row r="124" spans="1:14" ht="12">
      <c r="A124" s="48" t="s">
        <v>145</v>
      </c>
      <c r="B124" s="49"/>
      <c r="C124" s="49"/>
      <c r="D124" s="49"/>
      <c r="E124" s="47">
        <v>0</v>
      </c>
      <c r="F124" s="49">
        <v>0</v>
      </c>
      <c r="G124" s="47">
        <v>0</v>
      </c>
      <c r="H124" s="49">
        <v>0</v>
      </c>
      <c r="I124" s="47">
        <v>0</v>
      </c>
      <c r="J124" s="49">
        <v>0</v>
      </c>
      <c r="K124" s="49">
        <v>0</v>
      </c>
      <c r="L124" s="49">
        <v>0</v>
      </c>
      <c r="M124" s="47">
        <v>0</v>
      </c>
      <c r="N124" s="47"/>
    </row>
    <row r="125" spans="1:14" ht="12">
      <c r="A125" s="48" t="s">
        <v>128</v>
      </c>
      <c r="B125" s="49"/>
      <c r="C125" s="49"/>
      <c r="D125" s="49"/>
      <c r="E125" s="47">
        <v>0</v>
      </c>
      <c r="F125" s="49">
        <v>0</v>
      </c>
      <c r="G125" s="47">
        <v>0</v>
      </c>
      <c r="H125" s="49">
        <v>0</v>
      </c>
      <c r="I125" s="47">
        <v>0</v>
      </c>
      <c r="J125" s="49">
        <v>0</v>
      </c>
      <c r="K125" s="49">
        <v>0</v>
      </c>
      <c r="L125" s="49">
        <v>0</v>
      </c>
      <c r="M125" s="47">
        <v>0</v>
      </c>
      <c r="N125" s="47"/>
    </row>
    <row r="126" spans="1:14" ht="12">
      <c r="A126" s="42" t="s">
        <v>146</v>
      </c>
      <c r="B126" s="49">
        <v>4589.82</v>
      </c>
      <c r="C126" s="49">
        <v>4589.82</v>
      </c>
      <c r="D126" s="49">
        <v>4589.82</v>
      </c>
      <c r="E126" s="47">
        <v>4589.82</v>
      </c>
      <c r="F126" s="49">
        <v>4589.82</v>
      </c>
      <c r="G126" s="47">
        <v>4589.82</v>
      </c>
      <c r="H126" s="49">
        <v>4589.82</v>
      </c>
      <c r="I126" s="47">
        <v>4589.82</v>
      </c>
      <c r="J126" s="49">
        <v>4589.82</v>
      </c>
      <c r="K126" s="49">
        <v>4589.82</v>
      </c>
      <c r="L126" s="49">
        <v>4589.82</v>
      </c>
      <c r="M126" s="47">
        <v>4589.82</v>
      </c>
      <c r="N126" s="47">
        <f t="shared" si="1"/>
        <v>55077.84</v>
      </c>
    </row>
    <row r="127" spans="2:14" ht="12">
      <c r="B127" s="49"/>
      <c r="C127" s="49"/>
      <c r="D127" s="49"/>
      <c r="E127" s="47">
        <v>0</v>
      </c>
      <c r="F127" s="49">
        <v>0</v>
      </c>
      <c r="G127" s="47">
        <v>0</v>
      </c>
      <c r="H127" s="49">
        <v>0</v>
      </c>
      <c r="I127" s="47">
        <v>0</v>
      </c>
      <c r="J127" s="49">
        <v>0</v>
      </c>
      <c r="K127" s="49">
        <v>0</v>
      </c>
      <c r="L127" s="49">
        <v>0</v>
      </c>
      <c r="M127" s="47">
        <v>0</v>
      </c>
      <c r="N127" s="47"/>
    </row>
    <row r="128" spans="1:14" ht="12">
      <c r="A128" s="48" t="s">
        <v>68</v>
      </c>
      <c r="B128" s="49"/>
      <c r="C128" s="49"/>
      <c r="D128" s="49"/>
      <c r="E128" s="47">
        <v>0</v>
      </c>
      <c r="F128" s="49">
        <v>0</v>
      </c>
      <c r="G128" s="47">
        <v>0</v>
      </c>
      <c r="H128" s="49">
        <v>0</v>
      </c>
      <c r="I128" s="47">
        <v>0</v>
      </c>
      <c r="J128" s="49">
        <v>0</v>
      </c>
      <c r="K128" s="49">
        <v>0</v>
      </c>
      <c r="L128" s="49">
        <v>0</v>
      </c>
      <c r="M128" s="47">
        <v>0</v>
      </c>
      <c r="N128" s="47"/>
    </row>
    <row r="129" spans="1:14" ht="12">
      <c r="A129" s="42" t="s">
        <v>147</v>
      </c>
      <c r="B129" s="49">
        <v>598513.87</v>
      </c>
      <c r="C129" s="49">
        <v>1405217.07</v>
      </c>
      <c r="D129" s="49">
        <v>929276.51</v>
      </c>
      <c r="E129" s="47">
        <v>903685.5</v>
      </c>
      <c r="F129" s="49">
        <v>573130.21</v>
      </c>
      <c r="G129" s="47">
        <v>1330267.78</v>
      </c>
      <c r="H129" s="49">
        <v>593104.73</v>
      </c>
      <c r="I129" s="47">
        <v>535904.93</v>
      </c>
      <c r="J129" s="49">
        <v>595500.59</v>
      </c>
      <c r="K129" s="49">
        <v>487072.13</v>
      </c>
      <c r="L129" s="49">
        <v>490056.71</v>
      </c>
      <c r="M129" s="47">
        <v>798890.94</v>
      </c>
      <c r="N129" s="47">
        <f t="shared" si="1"/>
        <v>9240620.969999999</v>
      </c>
    </row>
    <row r="130" spans="2:14" ht="12">
      <c r="B130" s="49"/>
      <c r="C130" s="49"/>
      <c r="D130" s="49"/>
      <c r="E130" s="47">
        <v>0</v>
      </c>
      <c r="F130" s="49">
        <v>0</v>
      </c>
      <c r="G130" s="47">
        <v>0</v>
      </c>
      <c r="H130" s="49">
        <v>0</v>
      </c>
      <c r="I130" s="47">
        <v>0</v>
      </c>
      <c r="J130" s="49">
        <v>0</v>
      </c>
      <c r="K130" s="49">
        <v>0</v>
      </c>
      <c r="L130" s="49">
        <v>0</v>
      </c>
      <c r="M130" s="47">
        <v>0</v>
      </c>
      <c r="N130" s="47"/>
    </row>
    <row r="131" spans="1:14" ht="12">
      <c r="A131" s="42" t="s">
        <v>148</v>
      </c>
      <c r="B131" s="49">
        <v>146.19</v>
      </c>
      <c r="C131" s="49">
        <v>339.51</v>
      </c>
      <c r="D131" s="49">
        <v>225.45</v>
      </c>
      <c r="E131" s="47">
        <v>219.32</v>
      </c>
      <c r="F131" s="49">
        <v>140.11</v>
      </c>
      <c r="G131" s="47">
        <v>321.55</v>
      </c>
      <c r="H131" s="49">
        <v>144.9</v>
      </c>
      <c r="I131" s="47">
        <v>131.19</v>
      </c>
      <c r="J131" s="49">
        <v>145.47</v>
      </c>
      <c r="K131" s="49">
        <v>119.49</v>
      </c>
      <c r="L131" s="49">
        <v>120.2</v>
      </c>
      <c r="M131" s="47">
        <v>194.21</v>
      </c>
      <c r="N131" s="47">
        <f t="shared" si="1"/>
        <v>2247.59</v>
      </c>
    </row>
    <row r="132" spans="1:14" ht="12">
      <c r="A132" s="42" t="s">
        <v>16</v>
      </c>
      <c r="B132" s="49">
        <v>370.63</v>
      </c>
      <c r="C132" s="49">
        <v>877.32</v>
      </c>
      <c r="D132" s="49">
        <v>578.38</v>
      </c>
      <c r="E132" s="47">
        <v>562.31</v>
      </c>
      <c r="F132" s="49">
        <v>354.69</v>
      </c>
      <c r="G132" s="47">
        <v>830.25</v>
      </c>
      <c r="H132" s="49">
        <v>367.23</v>
      </c>
      <c r="I132" s="47">
        <v>331.31</v>
      </c>
      <c r="J132" s="49">
        <v>368.74</v>
      </c>
      <c r="K132" s="49">
        <v>300.64</v>
      </c>
      <c r="L132" s="49">
        <v>302.51</v>
      </c>
      <c r="M132" s="47">
        <v>496.49</v>
      </c>
      <c r="N132" s="47">
        <f t="shared" si="1"/>
        <v>5740.5</v>
      </c>
    </row>
    <row r="133" spans="2:14" ht="12">
      <c r="B133" s="49"/>
      <c r="C133" s="49"/>
      <c r="D133" s="49"/>
      <c r="E133" s="47">
        <v>0</v>
      </c>
      <c r="F133" s="49">
        <v>0</v>
      </c>
      <c r="G133" s="47">
        <v>0</v>
      </c>
      <c r="H133" s="49">
        <v>0</v>
      </c>
      <c r="I133" s="47">
        <v>0</v>
      </c>
      <c r="J133" s="49">
        <v>0</v>
      </c>
      <c r="K133" s="49">
        <v>0</v>
      </c>
      <c r="L133" s="49">
        <v>0</v>
      </c>
      <c r="M133" s="47">
        <v>0</v>
      </c>
      <c r="N133" s="47"/>
    </row>
    <row r="134" spans="1:14" ht="12">
      <c r="A134" s="48" t="s">
        <v>63</v>
      </c>
      <c r="B134" s="49"/>
      <c r="C134" s="49"/>
      <c r="D134" s="49"/>
      <c r="E134" s="47">
        <v>0</v>
      </c>
      <c r="F134" s="49">
        <v>0</v>
      </c>
      <c r="G134" s="47">
        <v>0</v>
      </c>
      <c r="H134" s="49">
        <v>0</v>
      </c>
      <c r="I134" s="47">
        <v>0</v>
      </c>
      <c r="J134" s="49">
        <v>0</v>
      </c>
      <c r="K134" s="49">
        <v>0</v>
      </c>
      <c r="L134" s="49">
        <v>0</v>
      </c>
      <c r="M134" s="47">
        <v>0</v>
      </c>
      <c r="N134" s="47"/>
    </row>
    <row r="135" spans="1:14" ht="12">
      <c r="A135" s="42" t="s">
        <v>149</v>
      </c>
      <c r="B135" s="49">
        <v>592.16</v>
      </c>
      <c r="C135" s="49">
        <v>1397.35</v>
      </c>
      <c r="D135" s="49">
        <v>922.3</v>
      </c>
      <c r="E135" s="47">
        <v>896.76</v>
      </c>
      <c r="F135" s="49">
        <v>566.82</v>
      </c>
      <c r="G135" s="47">
        <v>1322.55</v>
      </c>
      <c r="H135" s="49">
        <v>586.76</v>
      </c>
      <c r="I135" s="47">
        <v>529.67</v>
      </c>
      <c r="J135" s="49">
        <v>589.15</v>
      </c>
      <c r="K135" s="49">
        <v>480.93</v>
      </c>
      <c r="L135" s="49">
        <v>483.9</v>
      </c>
      <c r="M135" s="47">
        <v>792.16</v>
      </c>
      <c r="N135" s="47">
        <f t="shared" si="1"/>
        <v>9160.51</v>
      </c>
    </row>
    <row r="136" spans="1:14" ht="12">
      <c r="A136" s="42" t="s">
        <v>150</v>
      </c>
      <c r="B136" s="49">
        <v>592.16</v>
      </c>
      <c r="C136" s="49">
        <v>1397.35</v>
      </c>
      <c r="D136" s="49">
        <v>922.3</v>
      </c>
      <c r="E136" s="47">
        <v>896.76</v>
      </c>
      <c r="F136" s="49">
        <v>566.82</v>
      </c>
      <c r="G136" s="47">
        <v>1322.55</v>
      </c>
      <c r="H136" s="49">
        <v>586.76</v>
      </c>
      <c r="I136" s="47">
        <v>529.67</v>
      </c>
      <c r="J136" s="49">
        <v>589.15</v>
      </c>
      <c r="K136" s="49">
        <v>480.93</v>
      </c>
      <c r="L136" s="49">
        <v>483.9</v>
      </c>
      <c r="M136" s="47">
        <v>792.16</v>
      </c>
      <c r="N136" s="47">
        <f t="shared" si="1"/>
        <v>9160.51</v>
      </c>
    </row>
    <row r="137" spans="2:14" ht="12">
      <c r="B137" s="49"/>
      <c r="C137" s="49"/>
      <c r="D137" s="49"/>
      <c r="E137" s="47">
        <v>0</v>
      </c>
      <c r="F137" s="49">
        <v>0</v>
      </c>
      <c r="G137" s="47">
        <v>0</v>
      </c>
      <c r="H137" s="49">
        <v>0</v>
      </c>
      <c r="I137" s="47">
        <v>0</v>
      </c>
      <c r="J137" s="49">
        <v>0</v>
      </c>
      <c r="K137" s="49">
        <v>0</v>
      </c>
      <c r="L137" s="49">
        <v>0</v>
      </c>
      <c r="M137" s="47">
        <v>0</v>
      </c>
      <c r="N137" s="47"/>
    </row>
    <row r="138" spans="1:14" ht="12">
      <c r="A138" s="50" t="s">
        <v>151</v>
      </c>
      <c r="B138" s="49">
        <v>604804.83</v>
      </c>
      <c r="C138" s="49">
        <v>1413818.42</v>
      </c>
      <c r="D138" s="49">
        <v>936514.76</v>
      </c>
      <c r="E138" s="47">
        <v>910850.47</v>
      </c>
      <c r="F138" s="49">
        <v>579348.47</v>
      </c>
      <c r="G138" s="47">
        <v>1338654.5</v>
      </c>
      <c r="H138" s="49">
        <v>599380.2</v>
      </c>
      <c r="I138" s="47">
        <v>542016.59</v>
      </c>
      <c r="J138" s="49">
        <v>601782.92</v>
      </c>
      <c r="K138" s="49">
        <v>493043.94</v>
      </c>
      <c r="L138" s="49">
        <v>496037.04</v>
      </c>
      <c r="M138" s="47">
        <v>805755.78</v>
      </c>
      <c r="N138" s="69">
        <f t="shared" si="1"/>
        <v>9322007.919999998</v>
      </c>
    </row>
    <row r="139" spans="1:14" ht="12">
      <c r="A139" s="51"/>
      <c r="B139" s="49"/>
      <c r="C139" s="49"/>
      <c r="D139" s="49"/>
      <c r="E139" s="47">
        <v>0</v>
      </c>
      <c r="F139" s="49">
        <v>0</v>
      </c>
      <c r="G139" s="47">
        <v>0</v>
      </c>
      <c r="H139" s="49">
        <v>0</v>
      </c>
      <c r="I139" s="47">
        <v>0</v>
      </c>
      <c r="J139" s="49">
        <v>0</v>
      </c>
      <c r="K139" s="49">
        <v>0</v>
      </c>
      <c r="L139" s="49">
        <v>0</v>
      </c>
      <c r="M139" s="47">
        <v>0</v>
      </c>
      <c r="N139" s="47"/>
    </row>
    <row r="140" spans="1:14" ht="12">
      <c r="A140" s="48" t="s">
        <v>152</v>
      </c>
      <c r="B140" s="49"/>
      <c r="C140" s="49"/>
      <c r="D140" s="49"/>
      <c r="E140" s="47">
        <v>0</v>
      </c>
      <c r="F140" s="49">
        <v>0</v>
      </c>
      <c r="G140" s="47">
        <v>0</v>
      </c>
      <c r="H140" s="49">
        <v>0</v>
      </c>
      <c r="I140" s="47">
        <v>0</v>
      </c>
      <c r="J140" s="49">
        <v>0</v>
      </c>
      <c r="K140" s="49">
        <v>0</v>
      </c>
      <c r="L140" s="49">
        <v>0</v>
      </c>
      <c r="M140" s="47">
        <v>0</v>
      </c>
      <c r="N140" s="47"/>
    </row>
    <row r="141" spans="1:14" ht="12">
      <c r="A141" s="48" t="s">
        <v>68</v>
      </c>
      <c r="B141" s="49"/>
      <c r="C141" s="49"/>
      <c r="D141" s="49"/>
      <c r="E141" s="47">
        <v>0</v>
      </c>
      <c r="F141" s="49">
        <v>0</v>
      </c>
      <c r="G141" s="47">
        <v>0</v>
      </c>
      <c r="H141" s="49">
        <v>0</v>
      </c>
      <c r="I141" s="47">
        <v>0</v>
      </c>
      <c r="J141" s="49">
        <v>0</v>
      </c>
      <c r="K141" s="49">
        <v>0</v>
      </c>
      <c r="L141" s="49">
        <v>0</v>
      </c>
      <c r="M141" s="47">
        <v>0</v>
      </c>
      <c r="N141" s="47"/>
    </row>
    <row r="142" spans="1:14" ht="12">
      <c r="A142" s="42" t="s">
        <v>153</v>
      </c>
      <c r="B142" s="49">
        <v>825752.48</v>
      </c>
      <c r="C142" s="49">
        <v>616721.42</v>
      </c>
      <c r="D142" s="49">
        <v>585458.98</v>
      </c>
      <c r="E142" s="47">
        <v>340478</v>
      </c>
      <c r="F142" s="49">
        <v>619595.49</v>
      </c>
      <c r="G142" s="47">
        <v>751597.25</v>
      </c>
      <c r="H142" s="49">
        <v>525869.66</v>
      </c>
      <c r="I142" s="47">
        <v>525724.7</v>
      </c>
      <c r="J142" s="49">
        <v>760314.09</v>
      </c>
      <c r="K142" s="49">
        <v>600972.56</v>
      </c>
      <c r="L142" s="49">
        <v>658651.88</v>
      </c>
      <c r="M142" s="47">
        <v>848693.22</v>
      </c>
      <c r="N142" s="47">
        <f aca="true" t="shared" si="2" ref="N142:N202">SUM(B142:M142)</f>
        <v>7659829.73</v>
      </c>
    </row>
    <row r="143" spans="2:14" ht="12">
      <c r="B143" s="49"/>
      <c r="C143" s="49"/>
      <c r="D143" s="49"/>
      <c r="E143" s="47">
        <v>0</v>
      </c>
      <c r="F143" s="49">
        <v>0</v>
      </c>
      <c r="G143" s="47">
        <v>0</v>
      </c>
      <c r="H143" s="49">
        <v>0</v>
      </c>
      <c r="I143" s="47">
        <v>0</v>
      </c>
      <c r="J143" s="49">
        <v>0</v>
      </c>
      <c r="K143" s="49">
        <v>0</v>
      </c>
      <c r="L143" s="49">
        <v>0</v>
      </c>
      <c r="M143" s="47">
        <v>0</v>
      </c>
      <c r="N143" s="47"/>
    </row>
    <row r="144" spans="1:14" ht="12">
      <c r="A144" s="42" t="s">
        <v>154</v>
      </c>
      <c r="B144" s="49">
        <v>323790.57</v>
      </c>
      <c r="C144" s="49">
        <v>239712.56</v>
      </c>
      <c r="D144" s="49">
        <v>227137.95</v>
      </c>
      <c r="E144" s="47">
        <v>130816.79</v>
      </c>
      <c r="F144" s="49">
        <v>238651.72</v>
      </c>
      <c r="G144" s="47">
        <v>293963.31</v>
      </c>
      <c r="H144" s="49">
        <v>203169.5</v>
      </c>
      <c r="I144" s="47">
        <v>203111.2</v>
      </c>
      <c r="J144" s="49">
        <v>297469.46</v>
      </c>
      <c r="K144" s="49">
        <v>233377.94</v>
      </c>
      <c r="L144" s="49">
        <v>256578.14</v>
      </c>
      <c r="M144" s="47">
        <v>333017.95</v>
      </c>
      <c r="N144" s="47">
        <f t="shared" si="2"/>
        <v>2980797.0900000003</v>
      </c>
    </row>
    <row r="145" spans="2:14" ht="12">
      <c r="B145" s="49"/>
      <c r="C145" s="49"/>
      <c r="D145" s="49"/>
      <c r="E145" s="47">
        <v>0</v>
      </c>
      <c r="F145" s="49">
        <v>0</v>
      </c>
      <c r="G145" s="47">
        <v>0</v>
      </c>
      <c r="H145" s="49">
        <v>0</v>
      </c>
      <c r="I145" s="47">
        <v>0</v>
      </c>
      <c r="J145" s="49">
        <v>0</v>
      </c>
      <c r="K145" s="49">
        <v>0</v>
      </c>
      <c r="L145" s="49">
        <v>0</v>
      </c>
      <c r="M145" s="47">
        <v>0</v>
      </c>
      <c r="N145" s="47"/>
    </row>
    <row r="146" spans="1:14" ht="12">
      <c r="A146" s="48" t="s">
        <v>63</v>
      </c>
      <c r="B146" s="49"/>
      <c r="C146" s="49"/>
      <c r="D146" s="49"/>
      <c r="E146" s="47">
        <v>0</v>
      </c>
      <c r="F146" s="49">
        <v>0</v>
      </c>
      <c r="G146" s="47">
        <v>0</v>
      </c>
      <c r="H146" s="49">
        <v>0</v>
      </c>
      <c r="I146" s="47">
        <v>0</v>
      </c>
      <c r="J146" s="49">
        <v>0</v>
      </c>
      <c r="K146" s="49">
        <v>0</v>
      </c>
      <c r="L146" s="49">
        <v>0</v>
      </c>
      <c r="M146" s="47">
        <v>0</v>
      </c>
      <c r="N146" s="47"/>
    </row>
    <row r="147" spans="1:14" ht="12">
      <c r="A147" s="42" t="s">
        <v>155</v>
      </c>
      <c r="B147" s="49">
        <v>30255.46</v>
      </c>
      <c r="C147" s="49">
        <v>22840.5</v>
      </c>
      <c r="D147" s="49">
        <v>21731.53</v>
      </c>
      <c r="E147" s="47">
        <v>12785.5</v>
      </c>
      <c r="F147" s="49">
        <v>23198.28</v>
      </c>
      <c r="G147" s="47">
        <v>27624.96</v>
      </c>
      <c r="H147" s="49">
        <v>19617.72</v>
      </c>
      <c r="I147" s="47">
        <v>19612.58</v>
      </c>
      <c r="J147" s="49">
        <v>27934.17</v>
      </c>
      <c r="K147" s="49">
        <v>22281.85</v>
      </c>
      <c r="L147" s="49">
        <v>24327.9</v>
      </c>
      <c r="M147" s="47">
        <v>31069.24</v>
      </c>
      <c r="N147" s="47">
        <f t="shared" si="2"/>
        <v>283279.68999999994</v>
      </c>
    </row>
    <row r="148" spans="1:14" ht="12">
      <c r="A148" s="42" t="s">
        <v>156</v>
      </c>
      <c r="B148" s="49">
        <v>2620.42</v>
      </c>
      <c r="C148" s="49">
        <v>1950.72</v>
      </c>
      <c r="D148" s="49">
        <v>1850.57</v>
      </c>
      <c r="E148" s="47">
        <v>1072.37</v>
      </c>
      <c r="F148" s="49">
        <v>1953.26</v>
      </c>
      <c r="G148" s="47">
        <v>2382.84</v>
      </c>
      <c r="H148" s="49">
        <v>1659.65</v>
      </c>
      <c r="I148" s="47">
        <v>1659.19</v>
      </c>
      <c r="J148" s="49">
        <v>2410.76</v>
      </c>
      <c r="K148" s="49">
        <v>1900.27</v>
      </c>
      <c r="L148" s="49">
        <v>2085.06</v>
      </c>
      <c r="M148" s="47">
        <v>2693.91</v>
      </c>
      <c r="N148" s="47">
        <f t="shared" si="2"/>
        <v>24239.02</v>
      </c>
    </row>
    <row r="149" spans="1:14" ht="12">
      <c r="A149" s="42" t="s">
        <v>157</v>
      </c>
      <c r="B149" s="49">
        <v>87088.88</v>
      </c>
      <c r="C149" s="49">
        <v>65224.68</v>
      </c>
      <c r="D149" s="49">
        <v>61954.7</v>
      </c>
      <c r="E149" s="47">
        <v>36139.86</v>
      </c>
      <c r="F149" s="49">
        <v>65715.65</v>
      </c>
      <c r="G149" s="47">
        <v>79332.41</v>
      </c>
      <c r="H149" s="49">
        <v>55721.78</v>
      </c>
      <c r="I149" s="47">
        <v>55706.62</v>
      </c>
      <c r="J149" s="49">
        <v>80244.17</v>
      </c>
      <c r="K149" s="49">
        <v>63577.38</v>
      </c>
      <c r="L149" s="49">
        <v>69610.52</v>
      </c>
      <c r="M149" s="47">
        <v>89488.43</v>
      </c>
      <c r="N149" s="47">
        <f t="shared" si="2"/>
        <v>809805.0800000001</v>
      </c>
    </row>
    <row r="150" spans="1:14" ht="12">
      <c r="A150" s="42" t="s">
        <v>158</v>
      </c>
      <c r="B150" s="49">
        <v>318.27</v>
      </c>
      <c r="C150" s="49">
        <v>230.12</v>
      </c>
      <c r="D150" s="49">
        <v>216.93</v>
      </c>
      <c r="E150" s="47">
        <v>121.58</v>
      </c>
      <c r="F150" s="49">
        <v>223.37</v>
      </c>
      <c r="G150" s="47">
        <v>287</v>
      </c>
      <c r="H150" s="49">
        <v>191.8</v>
      </c>
      <c r="I150" s="47">
        <v>191.74</v>
      </c>
      <c r="J150" s="49">
        <v>290.68</v>
      </c>
      <c r="K150" s="49">
        <v>223.48</v>
      </c>
      <c r="L150" s="49">
        <v>247.8</v>
      </c>
      <c r="M150" s="47">
        <v>327.95</v>
      </c>
      <c r="N150" s="47">
        <f t="shared" si="2"/>
        <v>2870.72</v>
      </c>
    </row>
    <row r="151" spans="1:14" ht="12">
      <c r="A151" s="42" t="s">
        <v>159</v>
      </c>
      <c r="B151" s="49">
        <v>2962.32</v>
      </c>
      <c r="C151" s="49">
        <v>2180</v>
      </c>
      <c r="D151" s="49">
        <v>2063</v>
      </c>
      <c r="E151" s="47">
        <v>1180.15</v>
      </c>
      <c r="F151" s="49">
        <v>2156.74</v>
      </c>
      <c r="G151" s="47">
        <v>2684.79</v>
      </c>
      <c r="H151" s="49">
        <v>1839.98</v>
      </c>
      <c r="I151" s="47">
        <v>1839.44</v>
      </c>
      <c r="J151" s="49">
        <v>2717.41</v>
      </c>
      <c r="K151" s="49">
        <v>2121.06</v>
      </c>
      <c r="L151" s="49">
        <v>2336.93</v>
      </c>
      <c r="M151" s="47">
        <v>3048.18</v>
      </c>
      <c r="N151" s="47">
        <f t="shared" si="2"/>
        <v>27130</v>
      </c>
    </row>
    <row r="152" spans="1:14" ht="12">
      <c r="A152" s="42" t="s">
        <v>160</v>
      </c>
      <c r="B152" s="49">
        <v>3700.61</v>
      </c>
      <c r="C152" s="49">
        <v>2723.31</v>
      </c>
      <c r="D152" s="49">
        <v>2577.15</v>
      </c>
      <c r="E152" s="47">
        <v>1474.28</v>
      </c>
      <c r="F152" s="49">
        <v>2694.25</v>
      </c>
      <c r="G152" s="47">
        <v>3353.91</v>
      </c>
      <c r="H152" s="49">
        <v>2298.55</v>
      </c>
      <c r="I152" s="47">
        <v>2297.87</v>
      </c>
      <c r="J152" s="49">
        <v>3394.66</v>
      </c>
      <c r="K152" s="49">
        <v>2649.68</v>
      </c>
      <c r="L152" s="49">
        <v>2919.35</v>
      </c>
      <c r="M152" s="47">
        <v>3807.86</v>
      </c>
      <c r="N152" s="47">
        <f t="shared" si="2"/>
        <v>33891.479999999996</v>
      </c>
    </row>
    <row r="153" spans="1:14" ht="12">
      <c r="A153" s="42" t="s">
        <v>161</v>
      </c>
      <c r="B153" s="49">
        <v>2812.7</v>
      </c>
      <c r="C153" s="49">
        <v>2105.09</v>
      </c>
      <c r="D153" s="49">
        <v>1999.26</v>
      </c>
      <c r="E153" s="47">
        <v>1165.34</v>
      </c>
      <c r="F153" s="49">
        <v>2119.43</v>
      </c>
      <c r="G153" s="47">
        <v>2561.67</v>
      </c>
      <c r="H153" s="49">
        <v>1797.54</v>
      </c>
      <c r="I153" s="47">
        <v>1797.05</v>
      </c>
      <c r="J153" s="49">
        <v>2591.18</v>
      </c>
      <c r="K153" s="49">
        <v>2051.78</v>
      </c>
      <c r="L153" s="49">
        <v>2247.03</v>
      </c>
      <c r="M153" s="47">
        <v>2890.36</v>
      </c>
      <c r="N153" s="47">
        <f t="shared" si="2"/>
        <v>26138.429999999997</v>
      </c>
    </row>
    <row r="154" spans="1:14" ht="12">
      <c r="A154" s="42" t="s">
        <v>162</v>
      </c>
      <c r="B154" s="49">
        <v>755.94</v>
      </c>
      <c r="C154" s="49">
        <v>536.76</v>
      </c>
      <c r="D154" s="49">
        <v>503.98</v>
      </c>
      <c r="E154" s="47">
        <v>276.29</v>
      </c>
      <c r="F154" s="49">
        <v>510.6</v>
      </c>
      <c r="G154" s="47">
        <v>678.18</v>
      </c>
      <c r="H154" s="49">
        <v>441.5</v>
      </c>
      <c r="I154" s="47">
        <v>441.35</v>
      </c>
      <c r="J154" s="49">
        <v>687.32</v>
      </c>
      <c r="K154" s="49">
        <v>520.25</v>
      </c>
      <c r="L154" s="49">
        <v>580.73</v>
      </c>
      <c r="M154" s="47">
        <v>779.99</v>
      </c>
      <c r="N154" s="47">
        <f t="shared" si="2"/>
        <v>6712.889999999999</v>
      </c>
    </row>
    <row r="155" spans="1:14" ht="12">
      <c r="A155" s="42" t="s">
        <v>163</v>
      </c>
      <c r="B155" s="49">
        <v>15011.08</v>
      </c>
      <c r="C155" s="49">
        <v>11169.64</v>
      </c>
      <c r="D155" s="49">
        <v>10595.12</v>
      </c>
      <c r="E155" s="47">
        <v>6136.58</v>
      </c>
      <c r="F155" s="49">
        <v>11178.9</v>
      </c>
      <c r="G155" s="47">
        <v>13648.3</v>
      </c>
      <c r="H155" s="49">
        <v>9500.03</v>
      </c>
      <c r="I155" s="47">
        <v>9497.36</v>
      </c>
      <c r="J155" s="49">
        <v>13808.5</v>
      </c>
      <c r="K155" s="49">
        <v>10880.22</v>
      </c>
      <c r="L155" s="49">
        <v>11940.21</v>
      </c>
      <c r="M155" s="47">
        <v>15432.67</v>
      </c>
      <c r="N155" s="47">
        <f t="shared" si="2"/>
        <v>138798.61000000002</v>
      </c>
    </row>
    <row r="156" spans="2:14" ht="12">
      <c r="B156" s="49"/>
      <c r="C156" s="49"/>
      <c r="D156" s="49"/>
      <c r="E156" s="47">
        <v>0</v>
      </c>
      <c r="F156" s="49">
        <v>0</v>
      </c>
      <c r="G156" s="47">
        <v>0</v>
      </c>
      <c r="H156" s="49">
        <v>0</v>
      </c>
      <c r="I156" s="47">
        <v>0</v>
      </c>
      <c r="J156" s="49">
        <v>0</v>
      </c>
      <c r="K156" s="49">
        <v>0</v>
      </c>
      <c r="L156" s="49">
        <v>0</v>
      </c>
      <c r="M156" s="47">
        <v>0</v>
      </c>
      <c r="N156" s="47"/>
    </row>
    <row r="157" spans="1:14" ht="12">
      <c r="A157" s="50" t="s">
        <v>164</v>
      </c>
      <c r="B157" s="49">
        <v>1295068.73</v>
      </c>
      <c r="C157" s="49">
        <v>965394.8</v>
      </c>
      <c r="D157" s="49">
        <v>916089.17</v>
      </c>
      <c r="E157" s="47">
        <v>531646.74</v>
      </c>
      <c r="F157" s="49">
        <v>967997.69</v>
      </c>
      <c r="G157" s="47">
        <v>1178114.62</v>
      </c>
      <c r="H157" s="49">
        <v>822107.71</v>
      </c>
      <c r="I157" s="47">
        <v>821879.1</v>
      </c>
      <c r="J157" s="49">
        <v>1191862.4</v>
      </c>
      <c r="K157" s="49">
        <v>940556.47</v>
      </c>
      <c r="L157" s="49">
        <v>1031525.55</v>
      </c>
      <c r="M157" s="47">
        <v>1331249.76</v>
      </c>
      <c r="N157" s="69">
        <f t="shared" si="2"/>
        <v>11993492.740000002</v>
      </c>
    </row>
    <row r="158" spans="1:14" ht="12">
      <c r="A158" s="51"/>
      <c r="B158" s="49"/>
      <c r="C158" s="49"/>
      <c r="D158" s="49"/>
      <c r="E158" s="47">
        <v>0</v>
      </c>
      <c r="F158" s="49">
        <v>0</v>
      </c>
      <c r="G158" s="47">
        <v>0</v>
      </c>
      <c r="H158" s="49">
        <v>0</v>
      </c>
      <c r="I158" s="47">
        <v>0</v>
      </c>
      <c r="J158" s="49">
        <v>0</v>
      </c>
      <c r="K158" s="49">
        <v>0</v>
      </c>
      <c r="L158" s="49">
        <v>0</v>
      </c>
      <c r="M158" s="47">
        <v>0</v>
      </c>
      <c r="N158" s="47"/>
    </row>
    <row r="159" spans="1:14" ht="12">
      <c r="A159" s="48" t="s">
        <v>165</v>
      </c>
      <c r="B159" s="49"/>
      <c r="C159" s="49"/>
      <c r="D159" s="49"/>
      <c r="E159" s="47">
        <v>0</v>
      </c>
      <c r="F159" s="49">
        <v>0</v>
      </c>
      <c r="G159" s="47">
        <v>0</v>
      </c>
      <c r="H159" s="49">
        <v>0</v>
      </c>
      <c r="I159" s="47">
        <v>0</v>
      </c>
      <c r="J159" s="49">
        <v>0</v>
      </c>
      <c r="K159" s="49">
        <v>0</v>
      </c>
      <c r="L159" s="49">
        <v>0</v>
      </c>
      <c r="M159" s="47">
        <v>0</v>
      </c>
      <c r="N159" s="47"/>
    </row>
    <row r="160" spans="1:14" ht="12">
      <c r="A160" s="48" t="s">
        <v>128</v>
      </c>
      <c r="B160" s="49"/>
      <c r="C160" s="49"/>
      <c r="D160" s="49"/>
      <c r="E160" s="47">
        <v>0</v>
      </c>
      <c r="F160" s="49">
        <v>0</v>
      </c>
      <c r="G160" s="47">
        <v>0</v>
      </c>
      <c r="H160" s="49">
        <v>0</v>
      </c>
      <c r="I160" s="47">
        <v>0</v>
      </c>
      <c r="J160" s="49">
        <v>0</v>
      </c>
      <c r="K160" s="49">
        <v>0</v>
      </c>
      <c r="L160" s="49">
        <v>0</v>
      </c>
      <c r="M160" s="47">
        <v>0</v>
      </c>
      <c r="N160" s="47"/>
    </row>
    <row r="161" spans="1:14" ht="12">
      <c r="A161" s="42" t="s">
        <v>248</v>
      </c>
      <c r="B161" s="49">
        <v>296.17</v>
      </c>
      <c r="C161" s="49">
        <v>296.17</v>
      </c>
      <c r="D161" s="49">
        <v>296.17</v>
      </c>
      <c r="E161" s="47">
        <v>296.17</v>
      </c>
      <c r="F161" s="49">
        <v>296.17</v>
      </c>
      <c r="G161" s="47">
        <v>296.17</v>
      </c>
      <c r="H161" s="49">
        <v>296.17</v>
      </c>
      <c r="I161" s="47">
        <v>296.17</v>
      </c>
      <c r="J161" s="49">
        <v>296.17</v>
      </c>
      <c r="K161" s="49">
        <v>296.17</v>
      </c>
      <c r="L161" s="49">
        <v>296.17</v>
      </c>
      <c r="M161" s="47">
        <v>296.17</v>
      </c>
      <c r="N161" s="47">
        <f t="shared" si="2"/>
        <v>3554.0400000000004</v>
      </c>
    </row>
    <row r="162" spans="2:14" ht="12">
      <c r="B162" s="49"/>
      <c r="C162" s="49"/>
      <c r="D162" s="49"/>
      <c r="E162" s="47">
        <v>0</v>
      </c>
      <c r="F162" s="49">
        <v>0</v>
      </c>
      <c r="G162" s="47">
        <v>0</v>
      </c>
      <c r="H162" s="49">
        <v>0</v>
      </c>
      <c r="I162" s="47">
        <v>0</v>
      </c>
      <c r="J162" s="49">
        <v>0</v>
      </c>
      <c r="K162" s="49">
        <v>0</v>
      </c>
      <c r="L162" s="49">
        <v>0</v>
      </c>
      <c r="M162" s="47">
        <v>0</v>
      </c>
      <c r="N162" s="47"/>
    </row>
    <row r="163" spans="1:14" ht="12">
      <c r="A163" s="48" t="s">
        <v>68</v>
      </c>
      <c r="B163" s="49"/>
      <c r="C163" s="49"/>
      <c r="D163" s="49"/>
      <c r="E163" s="47">
        <v>0</v>
      </c>
      <c r="F163" s="49">
        <v>0</v>
      </c>
      <c r="G163" s="47">
        <v>0</v>
      </c>
      <c r="H163" s="49">
        <v>0</v>
      </c>
      <c r="I163" s="47">
        <v>0</v>
      </c>
      <c r="J163" s="49">
        <v>0</v>
      </c>
      <c r="K163" s="49">
        <v>0</v>
      </c>
      <c r="L163" s="49">
        <v>0</v>
      </c>
      <c r="M163" s="47">
        <v>0</v>
      </c>
      <c r="N163" s="47"/>
    </row>
    <row r="164" spans="1:14" ht="12">
      <c r="A164" s="42" t="s">
        <v>166</v>
      </c>
      <c r="B164" s="49">
        <v>277215.3444532431</v>
      </c>
      <c r="C164" s="49">
        <v>313755.4744532431</v>
      </c>
      <c r="D164" s="49">
        <v>264888.8644532431</v>
      </c>
      <c r="E164" s="47">
        <v>367854.0344532431</v>
      </c>
      <c r="F164" s="49">
        <v>308818.7344532431</v>
      </c>
      <c r="G164" s="47">
        <v>299695.7544532431</v>
      </c>
      <c r="H164" s="49">
        <v>269180.4744532431</v>
      </c>
      <c r="I164" s="47">
        <v>273122.904453243</v>
      </c>
      <c r="J164" s="49">
        <v>308071.2444532432</v>
      </c>
      <c r="K164" s="49">
        <v>300375.2644532431</v>
      </c>
      <c r="L164" s="49">
        <v>383143.90445324307</v>
      </c>
      <c r="M164" s="47">
        <v>305544.66445324314</v>
      </c>
      <c r="N164" s="47">
        <f t="shared" si="2"/>
        <v>3671666.663438917</v>
      </c>
    </row>
    <row r="165" spans="2:14" ht="12">
      <c r="B165" s="49"/>
      <c r="C165" s="49"/>
      <c r="D165" s="49"/>
      <c r="E165" s="47">
        <v>0</v>
      </c>
      <c r="F165" s="49">
        <v>0</v>
      </c>
      <c r="G165" s="47">
        <v>0</v>
      </c>
      <c r="H165" s="49">
        <v>0</v>
      </c>
      <c r="I165" s="47">
        <v>0</v>
      </c>
      <c r="J165" s="49">
        <v>0</v>
      </c>
      <c r="K165" s="49">
        <v>0</v>
      </c>
      <c r="L165" s="49">
        <v>0</v>
      </c>
      <c r="M165" s="47">
        <v>0</v>
      </c>
      <c r="N165" s="47"/>
    </row>
    <row r="166" spans="1:14" ht="12">
      <c r="A166" s="42" t="s">
        <v>167</v>
      </c>
      <c r="B166" s="49">
        <v>1165.91</v>
      </c>
      <c r="C166" s="49">
        <v>1318.9</v>
      </c>
      <c r="D166" s="49">
        <v>1114.31</v>
      </c>
      <c r="E166" s="47">
        <v>1545.39</v>
      </c>
      <c r="F166" s="49">
        <v>1298.23</v>
      </c>
      <c r="G166" s="47">
        <v>1260.03</v>
      </c>
      <c r="H166" s="49">
        <v>1132.27</v>
      </c>
      <c r="I166" s="47">
        <v>1148.78</v>
      </c>
      <c r="J166" s="49">
        <v>1295.1</v>
      </c>
      <c r="K166" s="49">
        <v>1262.88</v>
      </c>
      <c r="L166" s="49">
        <v>1609.4</v>
      </c>
      <c r="M166" s="47">
        <v>1284.52</v>
      </c>
      <c r="N166" s="47">
        <f t="shared" si="2"/>
        <v>15435.72</v>
      </c>
    </row>
    <row r="167" spans="1:14" ht="12">
      <c r="A167" s="42" t="s">
        <v>168</v>
      </c>
      <c r="B167" s="49">
        <v>16989.91</v>
      </c>
      <c r="C167" s="49">
        <v>19035.23</v>
      </c>
      <c r="D167" s="49">
        <v>16299.94</v>
      </c>
      <c r="E167" s="47">
        <v>22063.37</v>
      </c>
      <c r="F167" s="49">
        <v>18758.89</v>
      </c>
      <c r="G167" s="47">
        <v>18248.24</v>
      </c>
      <c r="H167" s="49">
        <v>16540.16</v>
      </c>
      <c r="I167" s="47">
        <v>16760.84</v>
      </c>
      <c r="J167" s="49">
        <v>18717.05</v>
      </c>
      <c r="K167" s="49">
        <v>18286.28</v>
      </c>
      <c r="L167" s="49">
        <v>22919.21</v>
      </c>
      <c r="M167" s="47">
        <v>18575.63</v>
      </c>
      <c r="N167" s="47">
        <f t="shared" si="2"/>
        <v>223194.75</v>
      </c>
    </row>
    <row r="168" spans="1:14" ht="12">
      <c r="A168" s="42" t="s">
        <v>169</v>
      </c>
      <c r="B168" s="49">
        <v>1567.14</v>
      </c>
      <c r="C168" s="49">
        <v>1775.89</v>
      </c>
      <c r="D168" s="49">
        <v>1496.72</v>
      </c>
      <c r="E168" s="47">
        <v>2084.95</v>
      </c>
      <c r="F168" s="49">
        <v>1747.69</v>
      </c>
      <c r="G168" s="47">
        <v>1695.57</v>
      </c>
      <c r="H168" s="49">
        <v>1521.24</v>
      </c>
      <c r="I168" s="47">
        <v>1543.76</v>
      </c>
      <c r="J168" s="49">
        <v>1743.42</v>
      </c>
      <c r="K168" s="49">
        <v>1699.45</v>
      </c>
      <c r="L168" s="49">
        <v>2172.29</v>
      </c>
      <c r="M168" s="47">
        <v>1728.98</v>
      </c>
      <c r="N168" s="47">
        <f t="shared" si="2"/>
        <v>20777.1</v>
      </c>
    </row>
    <row r="169" spans="2:14" ht="12">
      <c r="B169" s="49"/>
      <c r="C169" s="49"/>
      <c r="D169" s="49"/>
      <c r="E169" s="47"/>
      <c r="F169" s="49"/>
      <c r="G169" s="47"/>
      <c r="H169" s="49"/>
      <c r="I169" s="47"/>
      <c r="J169" s="49"/>
      <c r="K169" s="49"/>
      <c r="L169" s="49"/>
      <c r="M169" s="47"/>
      <c r="N169" s="47"/>
    </row>
    <row r="170" spans="1:14" ht="12">
      <c r="A170" s="48" t="s">
        <v>63</v>
      </c>
      <c r="B170" s="49"/>
      <c r="C170" s="49"/>
      <c r="D170" s="49"/>
      <c r="E170" s="47"/>
      <c r="F170" s="49"/>
      <c r="G170" s="47"/>
      <c r="H170" s="49"/>
      <c r="I170" s="47"/>
      <c r="J170" s="49"/>
      <c r="K170" s="49"/>
      <c r="L170" s="49"/>
      <c r="M170" s="47"/>
      <c r="N170" s="47"/>
    </row>
    <row r="171" spans="1:14" ht="12">
      <c r="A171" s="42" t="s">
        <v>170</v>
      </c>
      <c r="B171" s="49">
        <v>54234.07</v>
      </c>
      <c r="C171" s="49">
        <v>61435.28</v>
      </c>
      <c r="D171" s="49">
        <v>51804.81</v>
      </c>
      <c r="E171" s="47">
        <v>72096.84</v>
      </c>
      <c r="F171" s="49">
        <v>60462.36</v>
      </c>
      <c r="G171" s="47">
        <v>58664.43</v>
      </c>
      <c r="H171" s="49">
        <v>52650.58</v>
      </c>
      <c r="I171" s="47">
        <v>53427.55</v>
      </c>
      <c r="J171" s="49">
        <v>60315.04</v>
      </c>
      <c r="K171" s="49">
        <v>58798.35</v>
      </c>
      <c r="L171" s="49">
        <v>75110.11</v>
      </c>
      <c r="M171" s="47">
        <v>59817.12</v>
      </c>
      <c r="N171" s="47">
        <f t="shared" si="2"/>
        <v>718816.5399999999</v>
      </c>
    </row>
    <row r="172" spans="2:14" ht="12">
      <c r="B172" s="49"/>
      <c r="C172" s="49"/>
      <c r="D172" s="49"/>
      <c r="E172" s="47"/>
      <c r="F172" s="49"/>
      <c r="G172" s="47"/>
      <c r="H172" s="49"/>
      <c r="I172" s="47"/>
      <c r="J172" s="49"/>
      <c r="K172" s="49"/>
      <c r="L172" s="49"/>
      <c r="M172" s="47"/>
      <c r="N172" s="47"/>
    </row>
    <row r="173" spans="1:14" ht="12">
      <c r="A173" s="50" t="s">
        <v>171</v>
      </c>
      <c r="B173" s="49">
        <v>351468.544453243</v>
      </c>
      <c r="C173" s="49">
        <v>397616.94445324305</v>
      </c>
      <c r="D173" s="49">
        <v>335900.81445324305</v>
      </c>
      <c r="E173" s="47">
        <v>465940.7544532431</v>
      </c>
      <c r="F173" s="49">
        <v>391382.07445324305</v>
      </c>
      <c r="G173" s="47">
        <v>379860.1944532431</v>
      </c>
      <c r="H173" s="49">
        <v>341320.89445324306</v>
      </c>
      <c r="I173" s="47">
        <v>346300.00445324305</v>
      </c>
      <c r="J173" s="49">
        <v>390438.0244532431</v>
      </c>
      <c r="K173" s="49">
        <v>380718.39445324306</v>
      </c>
      <c r="L173" s="49">
        <v>485251.08445324306</v>
      </c>
      <c r="M173" s="47">
        <v>387247.0844532431</v>
      </c>
      <c r="N173" s="69">
        <f t="shared" si="2"/>
        <v>4653444.813438917</v>
      </c>
    </row>
    <row r="174" spans="1:14" ht="12">
      <c r="A174" s="51"/>
      <c r="B174" s="49"/>
      <c r="C174" s="49"/>
      <c r="D174" s="49"/>
      <c r="E174" s="47"/>
      <c r="F174" s="49"/>
      <c r="G174" s="47"/>
      <c r="H174" s="49"/>
      <c r="I174" s="47"/>
      <c r="J174" s="49"/>
      <c r="K174" s="49"/>
      <c r="L174" s="49"/>
      <c r="M174" s="47"/>
      <c r="N174" s="47"/>
    </row>
    <row r="175" spans="1:14" ht="12">
      <c r="A175" s="48" t="s">
        <v>172</v>
      </c>
      <c r="B175" s="49"/>
      <c r="C175" s="49"/>
      <c r="D175" s="49"/>
      <c r="E175" s="47"/>
      <c r="F175" s="49"/>
      <c r="G175" s="47"/>
      <c r="H175" s="49"/>
      <c r="I175" s="47"/>
      <c r="J175" s="49"/>
      <c r="K175" s="49"/>
      <c r="L175" s="49"/>
      <c r="M175" s="47"/>
      <c r="N175" s="47"/>
    </row>
    <row r="176" spans="1:14" ht="12">
      <c r="A176" s="48" t="s">
        <v>68</v>
      </c>
      <c r="B176" s="49"/>
      <c r="C176" s="49"/>
      <c r="D176" s="49"/>
      <c r="E176" s="47"/>
      <c r="F176" s="49"/>
      <c r="G176" s="47"/>
      <c r="H176" s="49"/>
      <c r="I176" s="47"/>
      <c r="J176" s="49"/>
      <c r="K176" s="49"/>
      <c r="L176" s="49"/>
      <c r="M176" s="47"/>
      <c r="N176" s="47"/>
    </row>
    <row r="177" spans="1:14" ht="12">
      <c r="A177" s="42" t="s">
        <v>173</v>
      </c>
      <c r="B177" s="49">
        <v>112714.89627312144</v>
      </c>
      <c r="C177" s="49">
        <v>118671.56627312144</v>
      </c>
      <c r="D177" s="49">
        <v>117932.16627312143</v>
      </c>
      <c r="E177" s="47">
        <v>129926.00627312146</v>
      </c>
      <c r="F177" s="49">
        <v>113221.19627312144</v>
      </c>
      <c r="G177" s="47">
        <v>141585.25627312143</v>
      </c>
      <c r="H177" s="49">
        <v>118666.71627312143</v>
      </c>
      <c r="I177" s="47">
        <v>106338.90627312145</v>
      </c>
      <c r="J177" s="49">
        <v>133098.68627312145</v>
      </c>
      <c r="K177" s="49">
        <v>114115.42627312143</v>
      </c>
      <c r="L177" s="49">
        <v>127196.26627312145</v>
      </c>
      <c r="M177" s="47">
        <v>126859.87627312142</v>
      </c>
      <c r="N177" s="47">
        <f t="shared" si="2"/>
        <v>1460326.9652774574</v>
      </c>
    </row>
    <row r="178" spans="2:14" ht="12">
      <c r="B178" s="49"/>
      <c r="C178" s="49"/>
      <c r="D178" s="49"/>
      <c r="E178" s="47"/>
      <c r="F178" s="49"/>
      <c r="G178" s="47"/>
      <c r="H178" s="49"/>
      <c r="I178" s="47"/>
      <c r="J178" s="49"/>
      <c r="K178" s="49"/>
      <c r="L178" s="49"/>
      <c r="M178" s="47"/>
      <c r="N178" s="47"/>
    </row>
    <row r="179" spans="1:14" ht="12">
      <c r="A179" s="42" t="s">
        <v>174</v>
      </c>
      <c r="B179" s="49">
        <v>12639.3</v>
      </c>
      <c r="C179" s="49">
        <v>13269.57</v>
      </c>
      <c r="D179" s="49">
        <v>13191.34</v>
      </c>
      <c r="E179" s="47">
        <v>14460.41</v>
      </c>
      <c r="F179" s="49">
        <v>12692.87</v>
      </c>
      <c r="G179" s="47">
        <v>15694.09</v>
      </c>
      <c r="H179" s="49">
        <v>13269.06</v>
      </c>
      <c r="I179" s="47">
        <v>11932.91</v>
      </c>
      <c r="J179" s="49">
        <v>14827.86</v>
      </c>
      <c r="K179" s="49">
        <v>12787.49</v>
      </c>
      <c r="L179" s="49">
        <v>14171.58</v>
      </c>
      <c r="M179" s="47">
        <v>14135.99</v>
      </c>
      <c r="N179" s="47">
        <f t="shared" si="2"/>
        <v>163072.46999999997</v>
      </c>
    </row>
    <row r="180" spans="2:14" ht="12">
      <c r="B180" s="49"/>
      <c r="C180" s="49"/>
      <c r="D180" s="49"/>
      <c r="E180" s="47"/>
      <c r="F180" s="49"/>
      <c r="G180" s="47"/>
      <c r="H180" s="49"/>
      <c r="I180" s="47"/>
      <c r="J180" s="49"/>
      <c r="K180" s="49"/>
      <c r="L180" s="49"/>
      <c r="M180" s="47"/>
      <c r="N180" s="47"/>
    </row>
    <row r="181" spans="1:14" ht="12">
      <c r="A181" s="42" t="s">
        <v>175</v>
      </c>
      <c r="B181" s="49">
        <v>1918.15</v>
      </c>
      <c r="C181" s="49">
        <v>2015.74</v>
      </c>
      <c r="D181" s="49">
        <v>2003.62</v>
      </c>
      <c r="E181" s="47">
        <v>2200.12</v>
      </c>
      <c r="F181" s="49">
        <v>1926.44</v>
      </c>
      <c r="G181" s="47">
        <v>2391.14</v>
      </c>
      <c r="H181" s="49">
        <v>2015.66</v>
      </c>
      <c r="I181" s="47">
        <v>1810.51</v>
      </c>
      <c r="J181" s="49">
        <v>2255.29</v>
      </c>
      <c r="K181" s="49">
        <v>1941.09</v>
      </c>
      <c r="L181" s="49">
        <v>2155.4</v>
      </c>
      <c r="M181" s="47">
        <v>2149.89</v>
      </c>
      <c r="N181" s="47">
        <f t="shared" si="2"/>
        <v>24783.05</v>
      </c>
    </row>
    <row r="182" spans="1:14" ht="12">
      <c r="A182" s="42" t="s">
        <v>176</v>
      </c>
      <c r="B182" s="49">
        <v>3475.17</v>
      </c>
      <c r="C182" s="49">
        <v>3650.61</v>
      </c>
      <c r="D182" s="49">
        <v>3628.84</v>
      </c>
      <c r="E182" s="47">
        <v>3982.1</v>
      </c>
      <c r="F182" s="49">
        <v>3490.08</v>
      </c>
      <c r="G182" s="47">
        <v>4325.5</v>
      </c>
      <c r="H182" s="49">
        <v>3650.47</v>
      </c>
      <c r="I182" s="47">
        <v>3280.46</v>
      </c>
      <c r="J182" s="49">
        <v>4082.46</v>
      </c>
      <c r="K182" s="49">
        <v>3516.42</v>
      </c>
      <c r="L182" s="49">
        <v>3901.7</v>
      </c>
      <c r="M182" s="47">
        <v>3891.79</v>
      </c>
      <c r="N182" s="47">
        <f t="shared" si="2"/>
        <v>44875.6</v>
      </c>
    </row>
    <row r="183" spans="1:14" ht="12">
      <c r="A183" s="42" t="s">
        <v>177</v>
      </c>
      <c r="B183" s="49">
        <v>4633.02</v>
      </c>
      <c r="C183" s="49">
        <v>4867.65</v>
      </c>
      <c r="D183" s="49">
        <v>4838.53</v>
      </c>
      <c r="E183" s="47">
        <v>5310.97</v>
      </c>
      <c r="F183" s="49">
        <v>4652.96</v>
      </c>
      <c r="G183" s="47">
        <v>5770.24</v>
      </c>
      <c r="H183" s="49">
        <v>4867.46</v>
      </c>
      <c r="I183" s="47">
        <v>4373.26</v>
      </c>
      <c r="J183" s="49">
        <v>5444.55</v>
      </c>
      <c r="K183" s="49">
        <v>4688.18</v>
      </c>
      <c r="L183" s="49">
        <v>5203.45</v>
      </c>
      <c r="M183" s="47">
        <v>5190.2</v>
      </c>
      <c r="N183" s="47">
        <f t="shared" si="2"/>
        <v>59840.47</v>
      </c>
    </row>
    <row r="184" spans="2:14" ht="12">
      <c r="B184" s="49"/>
      <c r="C184" s="49"/>
      <c r="D184" s="49"/>
      <c r="E184" s="47"/>
      <c r="F184" s="49"/>
      <c r="G184" s="47"/>
      <c r="H184" s="49"/>
      <c r="I184" s="47"/>
      <c r="J184" s="49"/>
      <c r="K184" s="49"/>
      <c r="L184" s="49"/>
      <c r="M184" s="47"/>
      <c r="N184" s="47"/>
    </row>
    <row r="185" spans="1:14" ht="12">
      <c r="A185" s="48" t="s">
        <v>63</v>
      </c>
      <c r="B185" s="49"/>
      <c r="C185" s="49"/>
      <c r="D185" s="49"/>
      <c r="E185" s="47"/>
      <c r="F185" s="49"/>
      <c r="G185" s="47"/>
      <c r="H185" s="49"/>
      <c r="I185" s="47"/>
      <c r="J185" s="49"/>
      <c r="K185" s="49"/>
      <c r="L185" s="49"/>
      <c r="M185" s="47"/>
      <c r="N185" s="47"/>
    </row>
    <row r="186" spans="1:14" ht="12">
      <c r="A186" s="42" t="s">
        <v>178</v>
      </c>
      <c r="B186" s="49">
        <v>11887.45</v>
      </c>
      <c r="C186" s="49">
        <v>12523.03</v>
      </c>
      <c r="D186" s="49">
        <v>12444.13</v>
      </c>
      <c r="E186" s="47">
        <v>13723.89</v>
      </c>
      <c r="F186" s="49">
        <v>11941.47</v>
      </c>
      <c r="G186" s="47">
        <v>14967.94</v>
      </c>
      <c r="H186" s="49">
        <v>12522.51</v>
      </c>
      <c r="I186" s="47">
        <v>11213.33</v>
      </c>
      <c r="J186" s="49">
        <v>14056.21</v>
      </c>
      <c r="K186" s="49">
        <v>12036.88</v>
      </c>
      <c r="L186" s="49">
        <v>13432.62</v>
      </c>
      <c r="M186" s="47">
        <v>13396.73</v>
      </c>
      <c r="N186" s="47">
        <f t="shared" si="2"/>
        <v>154146.19</v>
      </c>
    </row>
    <row r="187" spans="1:14" ht="12">
      <c r="A187" s="42" t="s">
        <v>179</v>
      </c>
      <c r="B187" s="49">
        <v>4474.17</v>
      </c>
      <c r="C187" s="49">
        <v>4704.14</v>
      </c>
      <c r="D187" s="49">
        <v>4675.6</v>
      </c>
      <c r="E187" s="47">
        <v>5138.66</v>
      </c>
      <c r="F187" s="49">
        <v>4493.72</v>
      </c>
      <c r="G187" s="47">
        <v>5588.8</v>
      </c>
      <c r="H187" s="49">
        <v>4703.96</v>
      </c>
      <c r="I187" s="47">
        <v>4222.55</v>
      </c>
      <c r="J187" s="49">
        <v>5266.6</v>
      </c>
      <c r="K187" s="49">
        <v>4528.24</v>
      </c>
      <c r="L187" s="49">
        <v>5033.27</v>
      </c>
      <c r="M187" s="47">
        <v>5020.28</v>
      </c>
      <c r="N187" s="47">
        <f t="shared" si="2"/>
        <v>57849.990000000005</v>
      </c>
    </row>
    <row r="188" spans="1:14" ht="12">
      <c r="A188" s="42" t="s">
        <v>180</v>
      </c>
      <c r="B188" s="49">
        <v>2540.47</v>
      </c>
      <c r="C188" s="49">
        <v>2672.76</v>
      </c>
      <c r="D188" s="49">
        <v>2656.34</v>
      </c>
      <c r="E188" s="47">
        <v>2922.71</v>
      </c>
      <c r="F188" s="49">
        <v>2551.72</v>
      </c>
      <c r="G188" s="47">
        <v>3181.64</v>
      </c>
      <c r="H188" s="49">
        <v>2672.65</v>
      </c>
      <c r="I188" s="47">
        <v>2397.21</v>
      </c>
      <c r="J188" s="49">
        <v>2994.82</v>
      </c>
      <c r="K188" s="49">
        <v>2571.58</v>
      </c>
      <c r="L188" s="49">
        <v>2862.08</v>
      </c>
      <c r="M188" s="47">
        <v>2854.61</v>
      </c>
      <c r="N188" s="47">
        <f t="shared" si="2"/>
        <v>32878.590000000004</v>
      </c>
    </row>
    <row r="189" spans="2:14" ht="12">
      <c r="B189" s="49"/>
      <c r="C189" s="49"/>
      <c r="D189" s="49"/>
      <c r="E189" s="47"/>
      <c r="F189" s="49"/>
      <c r="G189" s="47"/>
      <c r="H189" s="49"/>
      <c r="I189" s="47"/>
      <c r="J189" s="49"/>
      <c r="K189" s="49"/>
      <c r="L189" s="49"/>
      <c r="M189" s="47"/>
      <c r="N189" s="47"/>
    </row>
    <row r="190" spans="1:14" ht="12">
      <c r="A190" s="50" t="s">
        <v>181</v>
      </c>
      <c r="B190" s="49">
        <v>154282.62627312145</v>
      </c>
      <c r="C190" s="49">
        <v>162375.06627312143</v>
      </c>
      <c r="D190" s="49">
        <v>161370.56627312143</v>
      </c>
      <c r="E190" s="47">
        <v>177664.86627312144</v>
      </c>
      <c r="F190" s="49">
        <v>154970.45627312144</v>
      </c>
      <c r="G190" s="47">
        <v>193504.60627312143</v>
      </c>
      <c r="H190" s="49">
        <v>162368.48627312144</v>
      </c>
      <c r="I190" s="47">
        <v>145569.13627312143</v>
      </c>
      <c r="J190" s="49">
        <v>182026.47627312143</v>
      </c>
      <c r="K190" s="49">
        <v>156185.30627312142</v>
      </c>
      <c r="L190" s="49">
        <v>173956.36627312144</v>
      </c>
      <c r="M190" s="47">
        <v>173499.36627312144</v>
      </c>
      <c r="N190" s="69">
        <f t="shared" si="2"/>
        <v>1997773.325277457</v>
      </c>
    </row>
    <row r="191" spans="1:14" ht="12">
      <c r="A191" s="51"/>
      <c r="B191" s="49"/>
      <c r="C191" s="49"/>
      <c r="D191" s="49"/>
      <c r="E191" s="47"/>
      <c r="F191" s="49"/>
      <c r="G191" s="47"/>
      <c r="H191" s="49"/>
      <c r="I191" s="47"/>
      <c r="J191" s="49"/>
      <c r="K191" s="49"/>
      <c r="L191" s="49"/>
      <c r="M191" s="47"/>
      <c r="N191" s="47"/>
    </row>
    <row r="192" spans="1:14" ht="12">
      <c r="A192" s="48" t="s">
        <v>182</v>
      </c>
      <c r="B192" s="49"/>
      <c r="C192" s="49"/>
      <c r="D192" s="49"/>
      <c r="E192" s="47"/>
      <c r="F192" s="49"/>
      <c r="G192" s="47"/>
      <c r="H192" s="49"/>
      <c r="I192" s="47"/>
      <c r="J192" s="49"/>
      <c r="K192" s="49"/>
      <c r="L192" s="49"/>
      <c r="M192" s="47"/>
      <c r="N192" s="47"/>
    </row>
    <row r="193" spans="1:14" ht="12">
      <c r="A193" s="48" t="s">
        <v>102</v>
      </c>
      <c r="B193" s="49"/>
      <c r="C193" s="49"/>
      <c r="D193" s="49"/>
      <c r="E193" s="47"/>
      <c r="F193" s="49"/>
      <c r="G193" s="47"/>
      <c r="H193" s="49"/>
      <c r="I193" s="47"/>
      <c r="J193" s="49"/>
      <c r="K193" s="49"/>
      <c r="L193" s="49"/>
      <c r="M193" s="47"/>
      <c r="N193" s="47"/>
    </row>
    <row r="194" spans="1:14" ht="12">
      <c r="A194" s="42" t="s">
        <v>183</v>
      </c>
      <c r="B194" s="49">
        <v>1588.67</v>
      </c>
      <c r="C194" s="49">
        <v>1588.67</v>
      </c>
      <c r="D194" s="49">
        <v>1588.67</v>
      </c>
      <c r="E194" s="47">
        <v>1588.67</v>
      </c>
      <c r="F194" s="49">
        <v>1588.67</v>
      </c>
      <c r="G194" s="47">
        <v>1588.67</v>
      </c>
      <c r="H194" s="49">
        <v>1588.67</v>
      </c>
      <c r="I194" s="47">
        <v>1588.67</v>
      </c>
      <c r="J194" s="49">
        <v>1588.67</v>
      </c>
      <c r="K194" s="49">
        <v>1588.67</v>
      </c>
      <c r="L194" s="49">
        <v>1588.67</v>
      </c>
      <c r="M194" s="47">
        <v>1588.67</v>
      </c>
      <c r="N194" s="47">
        <f t="shared" si="2"/>
        <v>19064.04</v>
      </c>
    </row>
    <row r="195" spans="1:14" ht="12">
      <c r="A195" s="42" t="s">
        <v>184</v>
      </c>
      <c r="B195" s="49">
        <v>191.97</v>
      </c>
      <c r="C195" s="49">
        <v>191.97</v>
      </c>
      <c r="D195" s="49">
        <v>191.97</v>
      </c>
      <c r="E195" s="47">
        <v>191.97</v>
      </c>
      <c r="F195" s="49">
        <v>191.97</v>
      </c>
      <c r="G195" s="47">
        <v>191.97</v>
      </c>
      <c r="H195" s="49">
        <v>191.97</v>
      </c>
      <c r="I195" s="47">
        <v>191.97</v>
      </c>
      <c r="J195" s="49">
        <v>191.97</v>
      </c>
      <c r="K195" s="49">
        <v>191.97</v>
      </c>
      <c r="L195" s="49">
        <v>191.97</v>
      </c>
      <c r="M195" s="47">
        <v>191.97</v>
      </c>
      <c r="N195" s="47">
        <f t="shared" si="2"/>
        <v>2303.64</v>
      </c>
    </row>
    <row r="196" spans="2:14" ht="12">
      <c r="B196" s="49"/>
      <c r="C196" s="49"/>
      <c r="D196" s="49"/>
      <c r="E196" s="47"/>
      <c r="F196" s="49"/>
      <c r="G196" s="47"/>
      <c r="H196" s="49"/>
      <c r="I196" s="47"/>
      <c r="J196" s="49"/>
      <c r="K196" s="49"/>
      <c r="L196" s="49"/>
      <c r="M196" s="47"/>
      <c r="N196" s="47"/>
    </row>
    <row r="197" spans="1:14" ht="12">
      <c r="A197" s="48" t="s">
        <v>68</v>
      </c>
      <c r="B197" s="49"/>
      <c r="C197" s="49"/>
      <c r="D197" s="49"/>
      <c r="E197" s="47"/>
      <c r="F197" s="49"/>
      <c r="G197" s="47"/>
      <c r="H197" s="49"/>
      <c r="I197" s="47"/>
      <c r="J197" s="49"/>
      <c r="K197" s="49"/>
      <c r="L197" s="49"/>
      <c r="M197" s="47"/>
      <c r="N197" s="47"/>
    </row>
    <row r="198" spans="1:14" ht="12">
      <c r="A198" s="42" t="s">
        <v>185</v>
      </c>
      <c r="B198" s="49">
        <v>1244664.3866266094</v>
      </c>
      <c r="C198" s="49">
        <v>1373176.9966266088</v>
      </c>
      <c r="D198" s="49">
        <v>1408916.4666266092</v>
      </c>
      <c r="E198" s="47">
        <v>1338923.446626609</v>
      </c>
      <c r="F198" s="49">
        <v>1258593.7166266092</v>
      </c>
      <c r="G198" s="47">
        <v>1289485.1866266094</v>
      </c>
      <c r="H198" s="49">
        <v>1230628.656626609</v>
      </c>
      <c r="I198" s="47">
        <v>1206155.1666266092</v>
      </c>
      <c r="J198" s="49">
        <v>1305600.566626609</v>
      </c>
      <c r="K198" s="49">
        <v>1271428.8466266089</v>
      </c>
      <c r="L198" s="49">
        <v>1297593.0166266093</v>
      </c>
      <c r="M198" s="47">
        <v>1328149.216626609</v>
      </c>
      <c r="N198" s="47">
        <f t="shared" si="2"/>
        <v>15553315.669519309</v>
      </c>
    </row>
    <row r="199" spans="2:14" ht="12">
      <c r="B199" s="49"/>
      <c r="C199" s="49"/>
      <c r="D199" s="49"/>
      <c r="E199" s="47"/>
      <c r="F199" s="49"/>
      <c r="G199" s="47"/>
      <c r="H199" s="49"/>
      <c r="I199" s="47"/>
      <c r="J199" s="49"/>
      <c r="K199" s="49"/>
      <c r="L199" s="49"/>
      <c r="M199" s="47"/>
      <c r="N199" s="47"/>
    </row>
    <row r="200" spans="1:14" ht="12">
      <c r="A200" s="42" t="s">
        <v>186</v>
      </c>
      <c r="B200" s="49">
        <v>28063.23</v>
      </c>
      <c r="C200" s="49">
        <v>29053.85</v>
      </c>
      <c r="D200" s="49">
        <v>29329.34</v>
      </c>
      <c r="E200" s="47">
        <v>28789.81</v>
      </c>
      <c r="F200" s="49">
        <v>28170.61</v>
      </c>
      <c r="G200" s="47">
        <v>28408.73</v>
      </c>
      <c r="H200" s="49">
        <v>27955.04</v>
      </c>
      <c r="I200" s="47">
        <v>27766.39</v>
      </c>
      <c r="J200" s="49">
        <v>28532.95</v>
      </c>
      <c r="K200" s="49">
        <v>28269.54</v>
      </c>
      <c r="L200" s="49">
        <v>28471.23</v>
      </c>
      <c r="M200" s="47">
        <v>28706.76</v>
      </c>
      <c r="N200" s="47">
        <f t="shared" si="2"/>
        <v>341517.48</v>
      </c>
    </row>
    <row r="201" spans="2:14" ht="12">
      <c r="B201" s="49"/>
      <c r="C201" s="49"/>
      <c r="D201" s="49"/>
      <c r="E201" s="47"/>
      <c r="F201" s="49"/>
      <c r="G201" s="47"/>
      <c r="H201" s="49"/>
      <c r="I201" s="47"/>
      <c r="J201" s="49"/>
      <c r="K201" s="49"/>
      <c r="L201" s="49"/>
      <c r="M201" s="47"/>
      <c r="N201" s="47"/>
    </row>
    <row r="202" spans="1:14" ht="12">
      <c r="A202" s="42" t="s">
        <v>187</v>
      </c>
      <c r="B202" s="49">
        <v>14804.06</v>
      </c>
      <c r="C202" s="49">
        <v>16759.49</v>
      </c>
      <c r="D202" s="49">
        <v>17303.29</v>
      </c>
      <c r="E202" s="47">
        <v>16238.29</v>
      </c>
      <c r="F202" s="49">
        <v>15016.01</v>
      </c>
      <c r="G202" s="47">
        <v>15486.05</v>
      </c>
      <c r="H202" s="49">
        <v>14590.5</v>
      </c>
      <c r="I202" s="47">
        <v>14218.11</v>
      </c>
      <c r="J202" s="49">
        <v>15731.26</v>
      </c>
      <c r="K202" s="49">
        <v>15211.31</v>
      </c>
      <c r="L202" s="49">
        <v>15609.41</v>
      </c>
      <c r="M202" s="47">
        <v>16074.35</v>
      </c>
      <c r="N202" s="47">
        <f t="shared" si="2"/>
        <v>187042.13</v>
      </c>
    </row>
    <row r="203" spans="2:14" ht="12">
      <c r="B203" s="49"/>
      <c r="C203" s="49"/>
      <c r="D203" s="49"/>
      <c r="E203" s="47"/>
      <c r="F203" s="49"/>
      <c r="G203" s="47"/>
      <c r="H203" s="49"/>
      <c r="I203" s="47"/>
      <c r="J203" s="49"/>
      <c r="K203" s="49"/>
      <c r="L203" s="49"/>
      <c r="M203" s="47"/>
      <c r="N203" s="47"/>
    </row>
    <row r="204" spans="1:14" ht="12">
      <c r="A204" s="48" t="s">
        <v>63</v>
      </c>
      <c r="B204" s="49"/>
      <c r="C204" s="49"/>
      <c r="D204" s="49"/>
      <c r="E204" s="47"/>
      <c r="F204" s="49"/>
      <c r="G204" s="47"/>
      <c r="H204" s="49"/>
      <c r="I204" s="47"/>
      <c r="J204" s="49"/>
      <c r="K204" s="49"/>
      <c r="L204" s="49"/>
      <c r="M204" s="47"/>
      <c r="N204" s="47"/>
    </row>
    <row r="205" spans="1:14" ht="12">
      <c r="A205" s="42" t="s">
        <v>64</v>
      </c>
      <c r="B205" s="49">
        <v>823.93</v>
      </c>
      <c r="C205" s="49">
        <v>890.72</v>
      </c>
      <c r="D205" s="49">
        <v>909.3</v>
      </c>
      <c r="E205" s="47">
        <v>872.92</v>
      </c>
      <c r="F205" s="49">
        <v>831.17</v>
      </c>
      <c r="G205" s="47">
        <v>847.22</v>
      </c>
      <c r="H205" s="49">
        <v>816.63</v>
      </c>
      <c r="I205" s="47">
        <v>803.91</v>
      </c>
      <c r="J205" s="49">
        <v>855.6</v>
      </c>
      <c r="K205" s="49">
        <v>837.84</v>
      </c>
      <c r="L205" s="49">
        <v>851.44</v>
      </c>
      <c r="M205" s="47">
        <v>867.32</v>
      </c>
      <c r="N205" s="47">
        <f aca="true" t="shared" si="3" ref="N205:N266">SUM(B205:M205)</f>
        <v>10208</v>
      </c>
    </row>
    <row r="206" spans="1:14" ht="12">
      <c r="A206" s="42" t="s">
        <v>188</v>
      </c>
      <c r="B206" s="49">
        <v>43260.38</v>
      </c>
      <c r="C206" s="49">
        <v>46730.58</v>
      </c>
      <c r="D206" s="49">
        <v>47695.64</v>
      </c>
      <c r="E206" s="47">
        <v>45805.64</v>
      </c>
      <c r="F206" s="49">
        <v>43636.52</v>
      </c>
      <c r="G206" s="47">
        <v>44470.67</v>
      </c>
      <c r="H206" s="49">
        <v>42881.38</v>
      </c>
      <c r="I206" s="47">
        <v>42220.53</v>
      </c>
      <c r="J206" s="49">
        <v>44905.83</v>
      </c>
      <c r="K206" s="49">
        <v>43983.1</v>
      </c>
      <c r="L206" s="49">
        <v>44689.6</v>
      </c>
      <c r="M206" s="47">
        <v>45514.7</v>
      </c>
      <c r="N206" s="47">
        <f t="shared" si="3"/>
        <v>535794.57</v>
      </c>
    </row>
    <row r="207" spans="1:14" ht="12">
      <c r="A207" s="42" t="s">
        <v>189</v>
      </c>
      <c r="B207" s="49">
        <v>5373.04</v>
      </c>
      <c r="C207" s="49">
        <v>5542.54</v>
      </c>
      <c r="D207" s="49">
        <v>5589.68</v>
      </c>
      <c r="E207" s="47">
        <v>5497.36</v>
      </c>
      <c r="F207" s="49">
        <v>5391.41</v>
      </c>
      <c r="G207" s="47">
        <v>5432.16</v>
      </c>
      <c r="H207" s="49">
        <v>5354.53</v>
      </c>
      <c r="I207" s="47">
        <v>5322.25</v>
      </c>
      <c r="J207" s="49">
        <v>5453.41</v>
      </c>
      <c r="K207" s="49">
        <v>5408.34</v>
      </c>
      <c r="L207" s="49">
        <v>5442.85</v>
      </c>
      <c r="M207" s="47">
        <v>5483.15</v>
      </c>
      <c r="N207" s="47">
        <f t="shared" si="3"/>
        <v>65290.72</v>
      </c>
    </row>
    <row r="208" spans="1:14" ht="12">
      <c r="A208" s="42" t="s">
        <v>190</v>
      </c>
      <c r="B208" s="49">
        <v>4733.24</v>
      </c>
      <c r="C208" s="49">
        <v>4888.67</v>
      </c>
      <c r="D208" s="49">
        <v>4931.89</v>
      </c>
      <c r="E208" s="47">
        <v>4847.24</v>
      </c>
      <c r="F208" s="49">
        <v>4750.09</v>
      </c>
      <c r="G208" s="47">
        <v>4787.45</v>
      </c>
      <c r="H208" s="49">
        <v>4716.27</v>
      </c>
      <c r="I208" s="47">
        <v>4686.67</v>
      </c>
      <c r="J208" s="49">
        <v>4806.94</v>
      </c>
      <c r="K208" s="49">
        <v>4765.61</v>
      </c>
      <c r="L208" s="49">
        <v>4797.26</v>
      </c>
      <c r="M208" s="47">
        <v>4834.21</v>
      </c>
      <c r="N208" s="47">
        <f t="shared" si="3"/>
        <v>57545.54000000001</v>
      </c>
    </row>
    <row r="209" spans="1:14" ht="12">
      <c r="A209" s="42" t="s">
        <v>191</v>
      </c>
      <c r="B209" s="49">
        <v>12701.09</v>
      </c>
      <c r="C209" s="49">
        <v>13822.47</v>
      </c>
      <c r="D209" s="49">
        <v>14134.33</v>
      </c>
      <c r="E209" s="47">
        <v>13523.58</v>
      </c>
      <c r="F209" s="49">
        <v>12822.64</v>
      </c>
      <c r="G209" s="47">
        <v>13092.19</v>
      </c>
      <c r="H209" s="49">
        <v>12578.62</v>
      </c>
      <c r="I209" s="47">
        <v>12365.07</v>
      </c>
      <c r="J209" s="49">
        <v>13232.81</v>
      </c>
      <c r="K209" s="49">
        <v>12934.63</v>
      </c>
      <c r="L209" s="49">
        <v>13162.94</v>
      </c>
      <c r="M209" s="47">
        <v>13429.57</v>
      </c>
      <c r="N209" s="47">
        <f t="shared" si="3"/>
        <v>157799.94</v>
      </c>
    </row>
    <row r="210" spans="1:14" ht="12">
      <c r="A210" s="42" t="s">
        <v>192</v>
      </c>
      <c r="B210" s="49">
        <v>6480.35</v>
      </c>
      <c r="C210" s="49">
        <v>6813.27</v>
      </c>
      <c r="D210" s="49">
        <v>6905.86</v>
      </c>
      <c r="E210" s="47">
        <v>6724.54</v>
      </c>
      <c r="F210" s="49">
        <v>6516.43</v>
      </c>
      <c r="G210" s="47">
        <v>6596.46</v>
      </c>
      <c r="H210" s="49">
        <v>6443.99</v>
      </c>
      <c r="I210" s="47">
        <v>6380.59</v>
      </c>
      <c r="J210" s="49">
        <v>6638.21</v>
      </c>
      <c r="K210" s="49">
        <v>6549.68</v>
      </c>
      <c r="L210" s="49">
        <v>6617.47</v>
      </c>
      <c r="M210" s="47">
        <v>6696.62</v>
      </c>
      <c r="N210" s="47">
        <f t="shared" si="3"/>
        <v>79363.46999999999</v>
      </c>
    </row>
    <row r="211" spans="1:14" ht="12">
      <c r="A211" s="42" t="s">
        <v>193</v>
      </c>
      <c r="B211" s="49">
        <v>4686.44</v>
      </c>
      <c r="C211" s="49">
        <v>5106.23</v>
      </c>
      <c r="D211" s="49">
        <v>5222.98</v>
      </c>
      <c r="E211" s="47">
        <v>4994.34</v>
      </c>
      <c r="F211" s="49">
        <v>4731.94</v>
      </c>
      <c r="G211" s="47">
        <v>4832.85</v>
      </c>
      <c r="H211" s="49">
        <v>4640.6</v>
      </c>
      <c r="I211" s="47">
        <v>4560.65</v>
      </c>
      <c r="J211" s="49">
        <v>4885.49</v>
      </c>
      <c r="K211" s="49">
        <v>4773.87</v>
      </c>
      <c r="L211" s="49">
        <v>4859.34</v>
      </c>
      <c r="M211" s="47">
        <v>4959.15</v>
      </c>
      <c r="N211" s="47">
        <f t="shared" si="3"/>
        <v>58253.88</v>
      </c>
    </row>
    <row r="212" spans="1:14" ht="12">
      <c r="A212" s="42" t="s">
        <v>194</v>
      </c>
      <c r="B212" s="49">
        <v>20335.96</v>
      </c>
      <c r="C212" s="49">
        <v>21246.28</v>
      </c>
      <c r="D212" s="49">
        <v>21499.44</v>
      </c>
      <c r="E212" s="47">
        <v>21003.65</v>
      </c>
      <c r="F212" s="49">
        <v>20434.63</v>
      </c>
      <c r="G212" s="47">
        <v>20653.45</v>
      </c>
      <c r="H212" s="49">
        <v>20236.54</v>
      </c>
      <c r="I212" s="47">
        <v>20063.18</v>
      </c>
      <c r="J212" s="49">
        <v>20767.6</v>
      </c>
      <c r="K212" s="49">
        <v>20525.55</v>
      </c>
      <c r="L212" s="49">
        <v>20710.88</v>
      </c>
      <c r="M212" s="47">
        <v>20927.33</v>
      </c>
      <c r="N212" s="47">
        <f t="shared" si="3"/>
        <v>248404.49</v>
      </c>
    </row>
    <row r="213" spans="2:14" ht="12">
      <c r="B213" s="49"/>
      <c r="C213" s="49"/>
      <c r="D213" s="49"/>
      <c r="E213" s="47"/>
      <c r="F213" s="49"/>
      <c r="G213" s="47"/>
      <c r="H213" s="49"/>
      <c r="I213" s="47"/>
      <c r="J213" s="49"/>
      <c r="K213" s="49"/>
      <c r="L213" s="49"/>
      <c r="M213" s="47"/>
      <c r="N213" s="47"/>
    </row>
    <row r="214" spans="1:14" ht="12">
      <c r="A214" s="50" t="s">
        <v>195</v>
      </c>
      <c r="B214" s="49">
        <v>1387706.7466266092</v>
      </c>
      <c r="C214" s="49">
        <v>1525811.7366266088</v>
      </c>
      <c r="D214" s="49">
        <v>1564218.856626609</v>
      </c>
      <c r="E214" s="47">
        <v>1489001.456626609</v>
      </c>
      <c r="F214" s="49">
        <v>1402675.8066266088</v>
      </c>
      <c r="G214" s="47">
        <v>1435873.056626609</v>
      </c>
      <c r="H214" s="49">
        <v>1372623.396626609</v>
      </c>
      <c r="I214" s="47">
        <v>1346323.156626609</v>
      </c>
      <c r="J214" s="49">
        <v>1453191.306626609</v>
      </c>
      <c r="K214" s="49">
        <v>1416468.9566266092</v>
      </c>
      <c r="L214" s="49">
        <v>1444586.076626609</v>
      </c>
      <c r="M214" s="47">
        <v>1477423.016626609</v>
      </c>
      <c r="N214" s="69">
        <f t="shared" si="3"/>
        <v>17315903.569519304</v>
      </c>
    </row>
    <row r="215" spans="1:14" ht="12">
      <c r="A215" s="51"/>
      <c r="B215" s="49"/>
      <c r="C215" s="49"/>
      <c r="D215" s="49"/>
      <c r="E215" s="47"/>
      <c r="F215" s="49"/>
      <c r="G215" s="47"/>
      <c r="H215" s="49"/>
      <c r="I215" s="47"/>
      <c r="J215" s="49"/>
      <c r="K215" s="49"/>
      <c r="L215" s="49"/>
      <c r="M215" s="47"/>
      <c r="N215" s="47"/>
    </row>
    <row r="216" spans="1:14" ht="12">
      <c r="A216" s="48" t="s">
        <v>196</v>
      </c>
      <c r="B216" s="49"/>
      <c r="C216" s="49"/>
      <c r="D216" s="49"/>
      <c r="E216" s="47"/>
      <c r="F216" s="49"/>
      <c r="G216" s="47"/>
      <c r="H216" s="49"/>
      <c r="I216" s="47"/>
      <c r="J216" s="49"/>
      <c r="K216" s="49"/>
      <c r="L216" s="49"/>
      <c r="M216" s="47"/>
      <c r="N216" s="47"/>
    </row>
    <row r="217" spans="1:14" ht="12">
      <c r="A217" s="48" t="s">
        <v>68</v>
      </c>
      <c r="B217" s="49"/>
      <c r="C217" s="49"/>
      <c r="D217" s="49"/>
      <c r="E217" s="47"/>
      <c r="F217" s="49"/>
      <c r="G217" s="47"/>
      <c r="H217" s="49"/>
      <c r="I217" s="47"/>
      <c r="J217" s="49"/>
      <c r="K217" s="49"/>
      <c r="L217" s="49"/>
      <c r="M217" s="47"/>
      <c r="N217" s="47"/>
    </row>
    <row r="218" spans="1:14" ht="12">
      <c r="A218" s="42" t="s">
        <v>197</v>
      </c>
      <c r="B218" s="49">
        <v>180413.50257809175</v>
      </c>
      <c r="C218" s="49">
        <v>185774.38257809175</v>
      </c>
      <c r="D218" s="49">
        <v>186791.0825780917</v>
      </c>
      <c r="E218" s="47">
        <v>197551.85257809173</v>
      </c>
      <c r="F218" s="49">
        <v>186577.9825780917</v>
      </c>
      <c r="G218" s="47">
        <v>205571.4725780917</v>
      </c>
      <c r="H218" s="49">
        <v>195071.0625780917</v>
      </c>
      <c r="I218" s="47">
        <v>180830.1325780917</v>
      </c>
      <c r="J218" s="49">
        <v>213591.5225780917</v>
      </c>
      <c r="K218" s="49">
        <v>191857.50257809172</v>
      </c>
      <c r="L218" s="49">
        <v>196591.78257809172</v>
      </c>
      <c r="M218" s="47">
        <v>195123.32257809173</v>
      </c>
      <c r="N218" s="47">
        <f t="shared" si="3"/>
        <v>2315745.6009371</v>
      </c>
    </row>
    <row r="219" spans="2:14" ht="12">
      <c r="B219" s="49"/>
      <c r="C219" s="49"/>
      <c r="D219" s="49"/>
      <c r="E219" s="47"/>
      <c r="F219" s="49"/>
      <c r="G219" s="47"/>
      <c r="H219" s="49"/>
      <c r="I219" s="47"/>
      <c r="J219" s="49"/>
      <c r="K219" s="49"/>
      <c r="L219" s="49"/>
      <c r="M219" s="47"/>
      <c r="N219" s="47"/>
    </row>
    <row r="220" spans="1:14" ht="12">
      <c r="A220" s="48" t="s">
        <v>63</v>
      </c>
      <c r="B220" s="49"/>
      <c r="C220" s="49"/>
      <c r="D220" s="49"/>
      <c r="E220" s="47"/>
      <c r="F220" s="49"/>
      <c r="G220" s="47"/>
      <c r="H220" s="49"/>
      <c r="I220" s="47"/>
      <c r="J220" s="49"/>
      <c r="K220" s="49"/>
      <c r="L220" s="49"/>
      <c r="M220" s="47"/>
      <c r="N220" s="47"/>
    </row>
    <row r="221" spans="1:14" ht="12">
      <c r="A221" s="42" t="s">
        <v>198</v>
      </c>
      <c r="B221" s="49">
        <v>10534.05</v>
      </c>
      <c r="C221" s="49">
        <v>10847.06</v>
      </c>
      <c r="D221" s="49">
        <v>10906.43</v>
      </c>
      <c r="E221" s="47">
        <v>11534.73</v>
      </c>
      <c r="F221" s="49">
        <v>10893.99</v>
      </c>
      <c r="G221" s="47">
        <v>12002.98</v>
      </c>
      <c r="H221" s="49">
        <v>11389.88</v>
      </c>
      <c r="I221" s="47">
        <v>10558.38</v>
      </c>
      <c r="J221" s="49">
        <v>12471.26</v>
      </c>
      <c r="K221" s="49">
        <v>11202.25</v>
      </c>
      <c r="L221" s="49">
        <v>11478.67</v>
      </c>
      <c r="M221" s="47">
        <v>11392.93</v>
      </c>
      <c r="N221" s="47">
        <f t="shared" si="3"/>
        <v>135212.61000000002</v>
      </c>
    </row>
    <row r="222" spans="2:14" ht="12">
      <c r="B222" s="49"/>
      <c r="C222" s="49"/>
      <c r="D222" s="49"/>
      <c r="E222" s="47"/>
      <c r="F222" s="49"/>
      <c r="G222" s="47"/>
      <c r="H222" s="49"/>
      <c r="I222" s="47"/>
      <c r="J222" s="49"/>
      <c r="K222" s="49"/>
      <c r="L222" s="49"/>
      <c r="M222" s="47"/>
      <c r="N222" s="47"/>
    </row>
    <row r="223" spans="1:14" ht="12">
      <c r="A223" s="50" t="s">
        <v>199</v>
      </c>
      <c r="B223" s="49">
        <v>190947.55257809174</v>
      </c>
      <c r="C223" s="49">
        <v>196621.44257809175</v>
      </c>
      <c r="D223" s="49">
        <v>197697.5125780917</v>
      </c>
      <c r="E223" s="47">
        <v>209086.58257809174</v>
      </c>
      <c r="F223" s="49">
        <v>197471.9725780917</v>
      </c>
      <c r="G223" s="47">
        <v>217574.4525780917</v>
      </c>
      <c r="H223" s="49">
        <v>206460.9425780917</v>
      </c>
      <c r="I223" s="47">
        <v>191388.5125780917</v>
      </c>
      <c r="J223" s="49">
        <v>226062.78257809172</v>
      </c>
      <c r="K223" s="49">
        <v>203059.75257809172</v>
      </c>
      <c r="L223" s="49">
        <v>208070.45257809173</v>
      </c>
      <c r="M223" s="47">
        <v>206516.25257809172</v>
      </c>
      <c r="N223" s="69">
        <f t="shared" si="3"/>
        <v>2450958.2109371005</v>
      </c>
    </row>
    <row r="224" spans="1:14" ht="12">
      <c r="A224" s="51"/>
      <c r="B224" s="49"/>
      <c r="C224" s="49"/>
      <c r="D224" s="49"/>
      <c r="E224" s="47"/>
      <c r="F224" s="49"/>
      <c r="G224" s="47"/>
      <c r="H224" s="49"/>
      <c r="I224" s="47"/>
      <c r="J224" s="49"/>
      <c r="K224" s="49"/>
      <c r="L224" s="49"/>
      <c r="M224" s="47"/>
      <c r="N224" s="47"/>
    </row>
    <row r="225" spans="1:14" ht="12">
      <c r="A225" s="48" t="s">
        <v>200</v>
      </c>
      <c r="B225" s="49"/>
      <c r="C225" s="49"/>
      <c r="D225" s="49"/>
      <c r="E225" s="47"/>
      <c r="F225" s="49"/>
      <c r="G225" s="47"/>
      <c r="H225" s="49"/>
      <c r="I225" s="47"/>
      <c r="J225" s="49"/>
      <c r="K225" s="49"/>
      <c r="L225" s="49"/>
      <c r="M225" s="47"/>
      <c r="N225" s="47"/>
    </row>
    <row r="226" spans="1:14" ht="12">
      <c r="A226" s="48" t="s">
        <v>68</v>
      </c>
      <c r="B226" s="49"/>
      <c r="C226" s="49"/>
      <c r="D226" s="49"/>
      <c r="E226" s="47"/>
      <c r="F226" s="49"/>
      <c r="G226" s="47"/>
      <c r="H226" s="49"/>
      <c r="I226" s="47"/>
      <c r="J226" s="49"/>
      <c r="K226" s="49"/>
      <c r="L226" s="49"/>
      <c r="M226" s="47"/>
      <c r="N226" s="47"/>
    </row>
    <row r="227" spans="1:14" ht="12">
      <c r="A227" s="42" t="s">
        <v>201</v>
      </c>
      <c r="B227" s="49">
        <v>1010542.7</v>
      </c>
      <c r="C227" s="49">
        <v>1057571.72</v>
      </c>
      <c r="D227" s="49">
        <v>1218269.73</v>
      </c>
      <c r="E227" s="47">
        <v>1081986.88</v>
      </c>
      <c r="F227" s="49">
        <v>1169344.62</v>
      </c>
      <c r="G227" s="47">
        <v>1323846.69</v>
      </c>
      <c r="H227" s="49">
        <v>920754.15</v>
      </c>
      <c r="I227" s="47">
        <v>931489.75</v>
      </c>
      <c r="J227" s="49">
        <v>1315844.67</v>
      </c>
      <c r="K227" s="49">
        <v>1147328.08</v>
      </c>
      <c r="L227" s="49">
        <v>1015260.28</v>
      </c>
      <c r="M227" s="47">
        <v>1302775.9</v>
      </c>
      <c r="N227" s="47">
        <f t="shared" si="3"/>
        <v>13495015.17</v>
      </c>
    </row>
    <row r="228" spans="2:14" ht="12">
      <c r="B228" s="49"/>
      <c r="C228" s="49"/>
      <c r="D228" s="49"/>
      <c r="E228" s="47"/>
      <c r="F228" s="49"/>
      <c r="G228" s="47"/>
      <c r="H228" s="49"/>
      <c r="I228" s="47"/>
      <c r="J228" s="49"/>
      <c r="K228" s="49"/>
      <c r="L228" s="49"/>
      <c r="M228" s="47"/>
      <c r="N228" s="47"/>
    </row>
    <row r="229" spans="1:14" ht="12">
      <c r="A229" s="42" t="s">
        <v>202</v>
      </c>
      <c r="B229" s="49">
        <v>7784.51</v>
      </c>
      <c r="C229" s="49">
        <v>8119.49</v>
      </c>
      <c r="D229" s="49">
        <v>9264.12</v>
      </c>
      <c r="E229" s="47">
        <v>8293.4</v>
      </c>
      <c r="F229" s="49">
        <v>8915.64</v>
      </c>
      <c r="G229" s="47">
        <v>10016.13</v>
      </c>
      <c r="H229" s="49">
        <v>7144.96</v>
      </c>
      <c r="I229" s="47">
        <v>7221.43</v>
      </c>
      <c r="J229" s="49">
        <v>9959.14</v>
      </c>
      <c r="K229" s="49">
        <v>8758.82</v>
      </c>
      <c r="L229" s="49">
        <v>7818.12</v>
      </c>
      <c r="M229" s="47">
        <v>9866.05</v>
      </c>
      <c r="N229" s="47">
        <f t="shared" si="3"/>
        <v>103161.80999999998</v>
      </c>
    </row>
    <row r="230" spans="2:14" ht="12">
      <c r="B230" s="49"/>
      <c r="C230" s="49"/>
      <c r="D230" s="49"/>
      <c r="E230" s="47"/>
      <c r="F230" s="49"/>
      <c r="G230" s="47"/>
      <c r="H230" s="49"/>
      <c r="I230" s="47"/>
      <c r="J230" s="49"/>
      <c r="K230" s="49"/>
      <c r="L230" s="49"/>
      <c r="M230" s="47"/>
      <c r="N230" s="47"/>
    </row>
    <row r="231" spans="1:14" ht="12">
      <c r="A231" s="42" t="s">
        <v>203</v>
      </c>
      <c r="B231" s="49">
        <v>9787.04</v>
      </c>
      <c r="C231" s="49">
        <v>10221.74</v>
      </c>
      <c r="D231" s="49">
        <v>11707.09</v>
      </c>
      <c r="E231" s="47">
        <v>10447.41</v>
      </c>
      <c r="F231" s="49">
        <v>11254.87</v>
      </c>
      <c r="G231" s="47">
        <v>12682.95</v>
      </c>
      <c r="H231" s="49">
        <v>8957.12</v>
      </c>
      <c r="I231" s="47">
        <v>9056.35</v>
      </c>
      <c r="J231" s="49">
        <v>12608.99</v>
      </c>
      <c r="K231" s="49">
        <v>11051.37</v>
      </c>
      <c r="L231" s="49">
        <v>9830.65</v>
      </c>
      <c r="M231" s="47">
        <v>12488.19</v>
      </c>
      <c r="N231" s="47">
        <f t="shared" si="3"/>
        <v>130093.77</v>
      </c>
    </row>
    <row r="232" spans="1:14" ht="12">
      <c r="A232" s="42" t="s">
        <v>204</v>
      </c>
      <c r="B232" s="49">
        <v>31737.7</v>
      </c>
      <c r="C232" s="49">
        <v>33026.39</v>
      </c>
      <c r="D232" s="49">
        <v>37429.87</v>
      </c>
      <c r="E232" s="47">
        <v>33695.42</v>
      </c>
      <c r="F232" s="49">
        <v>36089.21</v>
      </c>
      <c r="G232" s="47">
        <v>40322.91</v>
      </c>
      <c r="H232" s="49">
        <v>29277.29</v>
      </c>
      <c r="I232" s="47">
        <v>29571.47</v>
      </c>
      <c r="J232" s="49">
        <v>40103.63</v>
      </c>
      <c r="K232" s="49">
        <v>35485.91</v>
      </c>
      <c r="L232" s="49">
        <v>31866.97</v>
      </c>
      <c r="M232" s="47">
        <v>39745.52</v>
      </c>
      <c r="N232" s="47">
        <f t="shared" si="3"/>
        <v>418352.29000000004</v>
      </c>
    </row>
    <row r="233" spans="1:14" ht="12">
      <c r="A233" s="42" t="s">
        <v>205</v>
      </c>
      <c r="B233" s="49">
        <v>424.36</v>
      </c>
      <c r="C233" s="49">
        <v>442.19</v>
      </c>
      <c r="D233" s="49">
        <v>503.13</v>
      </c>
      <c r="E233" s="47">
        <v>451.45</v>
      </c>
      <c r="F233" s="49">
        <v>484.58</v>
      </c>
      <c r="G233" s="47">
        <v>543.16</v>
      </c>
      <c r="H233" s="49">
        <v>390.31</v>
      </c>
      <c r="I233" s="47">
        <v>394.38</v>
      </c>
      <c r="J233" s="49">
        <v>540.13</v>
      </c>
      <c r="K233" s="49">
        <v>476.23</v>
      </c>
      <c r="L233" s="49">
        <v>426.14</v>
      </c>
      <c r="M233" s="47">
        <v>535.17</v>
      </c>
      <c r="N233" s="47">
        <f t="shared" si="3"/>
        <v>5611.2300000000005</v>
      </c>
    </row>
    <row r="234" spans="1:14" ht="12">
      <c r="A234" s="42" t="s">
        <v>206</v>
      </c>
      <c r="B234" s="49">
        <v>65964.91</v>
      </c>
      <c r="C234" s="49">
        <v>69123.83</v>
      </c>
      <c r="D234" s="49">
        <v>79917.86</v>
      </c>
      <c r="E234" s="47">
        <v>70763.79</v>
      </c>
      <c r="F234" s="49">
        <v>76631.58</v>
      </c>
      <c r="G234" s="47">
        <v>87009.43</v>
      </c>
      <c r="H234" s="49">
        <v>59933.84</v>
      </c>
      <c r="I234" s="47">
        <v>60654.95</v>
      </c>
      <c r="J234" s="49">
        <v>86471.94</v>
      </c>
      <c r="K234" s="49">
        <v>75152.74</v>
      </c>
      <c r="L234" s="49">
        <v>66281.79</v>
      </c>
      <c r="M234" s="47">
        <v>85594.11</v>
      </c>
      <c r="N234" s="47">
        <f t="shared" si="3"/>
        <v>883500.7699999999</v>
      </c>
    </row>
    <row r="235" spans="1:14" ht="12">
      <c r="A235" s="42" t="s">
        <v>207</v>
      </c>
      <c r="B235" s="49">
        <v>21097.36</v>
      </c>
      <c r="C235" s="49">
        <v>21944.96</v>
      </c>
      <c r="D235" s="49">
        <v>24841.21</v>
      </c>
      <c r="E235" s="47">
        <v>22384.99</v>
      </c>
      <c r="F235" s="49">
        <v>23959.44</v>
      </c>
      <c r="G235" s="47">
        <v>26744.02</v>
      </c>
      <c r="H235" s="49">
        <v>19479.11</v>
      </c>
      <c r="I235" s="47">
        <v>19672.59</v>
      </c>
      <c r="J235" s="49">
        <v>26599.8</v>
      </c>
      <c r="K235" s="49">
        <v>23562.63</v>
      </c>
      <c r="L235" s="49">
        <v>21182.39</v>
      </c>
      <c r="M235" s="47">
        <v>26364.26</v>
      </c>
      <c r="N235" s="47">
        <f t="shared" si="3"/>
        <v>277832.76</v>
      </c>
    </row>
    <row r="236" spans="1:14" ht="12">
      <c r="A236" s="42" t="s">
        <v>208</v>
      </c>
      <c r="B236" s="49">
        <v>26621.75</v>
      </c>
      <c r="C236" s="49">
        <v>27727.86</v>
      </c>
      <c r="D236" s="49">
        <v>31507.46</v>
      </c>
      <c r="E236" s="47">
        <v>28302.1</v>
      </c>
      <c r="F236" s="49">
        <v>30356.74</v>
      </c>
      <c r="G236" s="47">
        <v>33990.61</v>
      </c>
      <c r="H236" s="49">
        <v>24509.93</v>
      </c>
      <c r="I236" s="47">
        <v>24762.43</v>
      </c>
      <c r="J236" s="49">
        <v>33802.4</v>
      </c>
      <c r="K236" s="49">
        <v>29838.92</v>
      </c>
      <c r="L236" s="49">
        <v>26732.7</v>
      </c>
      <c r="M236" s="47">
        <v>33495.03</v>
      </c>
      <c r="N236" s="47">
        <f t="shared" si="3"/>
        <v>351647.93000000005</v>
      </c>
    </row>
    <row r="237" spans="2:14" ht="12">
      <c r="B237" s="49"/>
      <c r="C237" s="49"/>
      <c r="D237" s="49"/>
      <c r="E237" s="47"/>
      <c r="F237" s="49"/>
      <c r="G237" s="47"/>
      <c r="H237" s="49"/>
      <c r="I237" s="47"/>
      <c r="J237" s="49"/>
      <c r="K237" s="49"/>
      <c r="L237" s="49"/>
      <c r="M237" s="47"/>
      <c r="N237" s="47"/>
    </row>
    <row r="238" spans="1:14" ht="12">
      <c r="A238" s="48" t="s">
        <v>63</v>
      </c>
      <c r="B238" s="49"/>
      <c r="C238" s="49"/>
      <c r="D238" s="49"/>
      <c r="E238" s="47"/>
      <c r="F238" s="49"/>
      <c r="G238" s="47"/>
      <c r="H238" s="49"/>
      <c r="I238" s="47"/>
      <c r="J238" s="49"/>
      <c r="K238" s="49"/>
      <c r="L238" s="49"/>
      <c r="M238" s="47"/>
      <c r="N238" s="47"/>
    </row>
    <row r="239" spans="1:14" ht="12">
      <c r="A239" s="42" t="s">
        <v>209</v>
      </c>
      <c r="B239" s="49">
        <v>783.54</v>
      </c>
      <c r="C239" s="49">
        <v>818.89</v>
      </c>
      <c r="D239" s="49">
        <v>939.67</v>
      </c>
      <c r="E239" s="47">
        <v>837.24</v>
      </c>
      <c r="F239" s="49">
        <v>902.9</v>
      </c>
      <c r="G239" s="47">
        <v>1019.02</v>
      </c>
      <c r="H239" s="49">
        <v>716.06</v>
      </c>
      <c r="I239" s="47">
        <v>724.13</v>
      </c>
      <c r="J239" s="49">
        <v>1013.01</v>
      </c>
      <c r="K239" s="49">
        <v>886.35</v>
      </c>
      <c r="L239" s="49">
        <v>787.09</v>
      </c>
      <c r="M239" s="47">
        <v>1003.19</v>
      </c>
      <c r="N239" s="47">
        <f t="shared" si="3"/>
        <v>10431.09</v>
      </c>
    </row>
    <row r="240" spans="1:14" ht="12">
      <c r="A240" s="42" t="s">
        <v>210</v>
      </c>
      <c r="B240" s="49">
        <v>534.58</v>
      </c>
      <c r="C240" s="49">
        <v>556.71</v>
      </c>
      <c r="D240" s="49">
        <v>632.33</v>
      </c>
      <c r="E240" s="47">
        <v>568.2</v>
      </c>
      <c r="F240" s="49">
        <v>609.31</v>
      </c>
      <c r="G240" s="47">
        <v>682.01</v>
      </c>
      <c r="H240" s="49">
        <v>492.33</v>
      </c>
      <c r="I240" s="47">
        <v>497.38</v>
      </c>
      <c r="J240" s="49">
        <v>678.25</v>
      </c>
      <c r="K240" s="49">
        <v>598.95</v>
      </c>
      <c r="L240" s="49">
        <v>536.8</v>
      </c>
      <c r="M240" s="47">
        <v>672.1</v>
      </c>
      <c r="N240" s="47">
        <f t="shared" si="3"/>
        <v>7058.95</v>
      </c>
    </row>
    <row r="241" spans="1:14" ht="12">
      <c r="A241" s="42" t="s">
        <v>211</v>
      </c>
      <c r="B241" s="49"/>
      <c r="C241" s="49"/>
      <c r="D241" s="49"/>
      <c r="E241" s="47"/>
      <c r="F241" s="49"/>
      <c r="G241" s="47"/>
      <c r="H241" s="49"/>
      <c r="I241" s="47"/>
      <c r="J241" s="49"/>
      <c r="K241" s="49"/>
      <c r="L241" s="49"/>
      <c r="M241" s="47"/>
      <c r="N241" s="47"/>
    </row>
    <row r="242" spans="1:14" ht="12">
      <c r="A242" s="42" t="s">
        <v>212</v>
      </c>
      <c r="B242" s="49"/>
      <c r="C242" s="49"/>
      <c r="D242" s="49"/>
      <c r="E242" s="47">
        <v>0</v>
      </c>
      <c r="F242" s="49">
        <v>0</v>
      </c>
      <c r="G242" s="47">
        <v>0</v>
      </c>
      <c r="H242" s="49">
        <v>0</v>
      </c>
      <c r="I242" s="47">
        <v>0</v>
      </c>
      <c r="J242" s="49">
        <v>0</v>
      </c>
      <c r="K242" s="49">
        <v>0</v>
      </c>
      <c r="L242" s="49">
        <v>0</v>
      </c>
      <c r="M242" s="47">
        <v>0</v>
      </c>
      <c r="N242" s="47">
        <f t="shared" si="3"/>
        <v>0</v>
      </c>
    </row>
    <row r="243" spans="1:14" ht="12">
      <c r="A243" s="42" t="s">
        <v>213</v>
      </c>
      <c r="B243" s="49">
        <v>8820.79</v>
      </c>
      <c r="C243" s="49">
        <v>9225.52</v>
      </c>
      <c r="D243" s="49">
        <v>10608.48</v>
      </c>
      <c r="E243" s="47">
        <v>9435.64</v>
      </c>
      <c r="F243" s="49">
        <v>10187.43</v>
      </c>
      <c r="G243" s="47">
        <v>11517.08</v>
      </c>
      <c r="H243" s="49">
        <v>8048.07</v>
      </c>
      <c r="I243" s="47">
        <v>8140.46</v>
      </c>
      <c r="J243" s="49">
        <v>11448.21</v>
      </c>
      <c r="K243" s="49">
        <v>9997.96</v>
      </c>
      <c r="L243" s="49">
        <v>8861.39</v>
      </c>
      <c r="M243" s="47">
        <v>11335.74</v>
      </c>
      <c r="N243" s="47">
        <f t="shared" si="3"/>
        <v>117626.77000000002</v>
      </c>
    </row>
    <row r="244" spans="1:14" ht="12">
      <c r="A244" s="42" t="s">
        <v>214</v>
      </c>
      <c r="B244" s="49">
        <v>5160.06</v>
      </c>
      <c r="C244" s="49">
        <v>5396.82</v>
      </c>
      <c r="D244" s="49">
        <v>6205.83</v>
      </c>
      <c r="E244" s="47">
        <v>5519.73</v>
      </c>
      <c r="F244" s="49">
        <v>5959.53</v>
      </c>
      <c r="G244" s="47">
        <v>6737.35</v>
      </c>
      <c r="H244" s="49">
        <v>4708.02</v>
      </c>
      <c r="I244" s="47">
        <v>4762.07</v>
      </c>
      <c r="J244" s="49">
        <v>6697.07</v>
      </c>
      <c r="K244" s="49">
        <v>5848.69</v>
      </c>
      <c r="L244" s="49">
        <v>5183.81</v>
      </c>
      <c r="M244" s="47">
        <v>6631.27</v>
      </c>
      <c r="N244" s="47">
        <f t="shared" si="3"/>
        <v>68810.25</v>
      </c>
    </row>
    <row r="245" spans="1:14" ht="12">
      <c r="A245" s="42" t="s">
        <v>215</v>
      </c>
      <c r="B245" s="49">
        <v>2132.53</v>
      </c>
      <c r="C245" s="49">
        <v>2222.66</v>
      </c>
      <c r="D245" s="49">
        <v>2530.64</v>
      </c>
      <c r="E245" s="47">
        <v>2269.45</v>
      </c>
      <c r="F245" s="49">
        <v>2436.88</v>
      </c>
      <c r="G245" s="47">
        <v>2732.98</v>
      </c>
      <c r="H245" s="49">
        <v>1960.45</v>
      </c>
      <c r="I245" s="47">
        <v>1981.03</v>
      </c>
      <c r="J245" s="49">
        <v>2717.64</v>
      </c>
      <c r="K245" s="49">
        <v>2394.68</v>
      </c>
      <c r="L245" s="49">
        <v>2141.57</v>
      </c>
      <c r="M245" s="47">
        <v>2692.6</v>
      </c>
      <c r="N245" s="47">
        <f t="shared" si="3"/>
        <v>28213.109999999997</v>
      </c>
    </row>
    <row r="246" spans="1:14" ht="12">
      <c r="A246" s="42" t="s">
        <v>216</v>
      </c>
      <c r="B246" s="49">
        <v>211.7</v>
      </c>
      <c r="C246" s="49">
        <v>220.42</v>
      </c>
      <c r="D246" s="49">
        <v>250.2</v>
      </c>
      <c r="E246" s="47">
        <v>224.94</v>
      </c>
      <c r="F246" s="49">
        <v>241.13</v>
      </c>
      <c r="G246" s="47">
        <v>269.76</v>
      </c>
      <c r="H246" s="49">
        <v>195.06</v>
      </c>
      <c r="I246" s="47">
        <v>197.05</v>
      </c>
      <c r="J246" s="49">
        <v>268.28</v>
      </c>
      <c r="K246" s="49">
        <v>237.05</v>
      </c>
      <c r="L246" s="49">
        <v>212.57</v>
      </c>
      <c r="M246" s="47">
        <v>265.86</v>
      </c>
      <c r="N246" s="47">
        <f t="shared" si="3"/>
        <v>2794.0200000000004</v>
      </c>
    </row>
    <row r="247" spans="2:14" ht="12">
      <c r="B247" s="49"/>
      <c r="C247" s="49"/>
      <c r="D247" s="49"/>
      <c r="E247" s="47"/>
      <c r="F247" s="49"/>
      <c r="G247" s="47"/>
      <c r="H247" s="49"/>
      <c r="I247" s="47"/>
      <c r="J247" s="49"/>
      <c r="K247" s="49"/>
      <c r="L247" s="49"/>
      <c r="M247" s="47"/>
      <c r="N247" s="47"/>
    </row>
    <row r="248" spans="1:14" ht="12">
      <c r="A248" s="50" t="s">
        <v>217</v>
      </c>
      <c r="B248" s="49">
        <v>1191603.53</v>
      </c>
      <c r="C248" s="49">
        <v>1246619.2</v>
      </c>
      <c r="D248" s="49">
        <v>1434607.62</v>
      </c>
      <c r="E248" s="47">
        <v>1275180.64</v>
      </c>
      <c r="F248" s="49">
        <v>1377373.86</v>
      </c>
      <c r="G248" s="47">
        <v>1558114.1</v>
      </c>
      <c r="H248" s="49">
        <v>1086566.7</v>
      </c>
      <c r="I248" s="47">
        <v>1099125.47</v>
      </c>
      <c r="J248" s="49">
        <v>1548753.16</v>
      </c>
      <c r="K248" s="49">
        <v>1351618.38</v>
      </c>
      <c r="L248" s="49">
        <v>1197122.27</v>
      </c>
      <c r="M248" s="47">
        <v>1533464.99</v>
      </c>
      <c r="N248" s="69">
        <f t="shared" si="3"/>
        <v>15900149.92</v>
      </c>
    </row>
    <row r="249" spans="1:14" ht="12">
      <c r="A249" s="51"/>
      <c r="B249" s="49"/>
      <c r="C249" s="49"/>
      <c r="D249" s="49"/>
      <c r="E249" s="47"/>
      <c r="F249" s="49"/>
      <c r="G249" s="47"/>
      <c r="H249" s="49"/>
      <c r="I249" s="47"/>
      <c r="J249" s="49"/>
      <c r="K249" s="49"/>
      <c r="L249" s="49"/>
      <c r="M249" s="47"/>
      <c r="N249" s="47"/>
    </row>
    <row r="250" spans="1:14" ht="12">
      <c r="A250" s="48" t="s">
        <v>218</v>
      </c>
      <c r="B250" s="49"/>
      <c r="C250" s="49"/>
      <c r="D250" s="49"/>
      <c r="E250" s="47"/>
      <c r="F250" s="49"/>
      <c r="G250" s="47"/>
      <c r="H250" s="49"/>
      <c r="I250" s="47"/>
      <c r="J250" s="49"/>
      <c r="K250" s="49"/>
      <c r="L250" s="49"/>
      <c r="M250" s="47"/>
      <c r="N250" s="47"/>
    </row>
    <row r="251" spans="1:14" ht="12">
      <c r="A251" s="48" t="s">
        <v>68</v>
      </c>
      <c r="B251" s="49"/>
      <c r="C251" s="49"/>
      <c r="D251" s="49"/>
      <c r="E251" s="47"/>
      <c r="F251" s="49"/>
      <c r="G251" s="47"/>
      <c r="H251" s="49"/>
      <c r="I251" s="47"/>
      <c r="J251" s="49"/>
      <c r="K251" s="49"/>
      <c r="L251" s="49"/>
      <c r="M251" s="47"/>
      <c r="N251" s="47"/>
    </row>
    <row r="252" spans="1:14" ht="12">
      <c r="A252" s="42" t="s">
        <v>219</v>
      </c>
      <c r="B252" s="49">
        <v>166712.35131481732</v>
      </c>
      <c r="C252" s="49">
        <v>175196.89131481733</v>
      </c>
      <c r="D252" s="49">
        <v>179639.07131481732</v>
      </c>
      <c r="E252" s="47">
        <v>182806.56131481734</v>
      </c>
      <c r="F252" s="49">
        <v>177140.53131481734</v>
      </c>
      <c r="G252" s="47">
        <v>200375.89</v>
      </c>
      <c r="H252" s="49">
        <v>181092.84131481734</v>
      </c>
      <c r="I252" s="47">
        <v>166918.13131481732</v>
      </c>
      <c r="J252" s="49">
        <v>195654.93067217252</v>
      </c>
      <c r="K252" s="49">
        <v>176247.36131481733</v>
      </c>
      <c r="L252" s="49">
        <v>193607.5313148173</v>
      </c>
      <c r="M252" s="47">
        <v>164571.44</v>
      </c>
      <c r="N252" s="47">
        <f t="shared" si="3"/>
        <v>2159963.5325055285</v>
      </c>
    </row>
    <row r="253" spans="1:14" ht="12">
      <c r="A253" s="48"/>
      <c r="B253" s="49"/>
      <c r="C253" s="49"/>
      <c r="D253" s="49"/>
      <c r="E253" s="47"/>
      <c r="F253" s="49"/>
      <c r="G253" s="47"/>
      <c r="H253" s="49"/>
      <c r="I253" s="47"/>
      <c r="J253" s="49"/>
      <c r="K253" s="49"/>
      <c r="L253" s="49"/>
      <c r="M253" s="47"/>
      <c r="N253" s="47"/>
    </row>
    <row r="254" spans="1:14" ht="12">
      <c r="A254" s="42" t="s">
        <v>220</v>
      </c>
      <c r="B254" s="49">
        <v>31341.36</v>
      </c>
      <c r="C254" s="49">
        <v>32936.43</v>
      </c>
      <c r="D254" s="49">
        <v>33771.54</v>
      </c>
      <c r="E254" s="47">
        <v>34367.02</v>
      </c>
      <c r="F254" s="49">
        <v>33301.83</v>
      </c>
      <c r="G254" s="47">
        <v>48136.37</v>
      </c>
      <c r="H254" s="49">
        <v>39717.44</v>
      </c>
      <c r="I254" s="47">
        <v>31380.05</v>
      </c>
      <c r="J254" s="49">
        <v>50076.13857446012</v>
      </c>
      <c r="K254" s="49">
        <v>33133.91</v>
      </c>
      <c r="L254" s="49">
        <v>39392.91</v>
      </c>
      <c r="M254" s="47">
        <v>63556.62</v>
      </c>
      <c r="N254" s="47">
        <f t="shared" si="3"/>
        <v>471111.61857446015</v>
      </c>
    </row>
    <row r="255" spans="2:14" ht="12">
      <c r="B255" s="49"/>
      <c r="C255" s="49"/>
      <c r="D255" s="49"/>
      <c r="E255" s="47"/>
      <c r="F255" s="49"/>
      <c r="G255" s="47"/>
      <c r="H255" s="49"/>
      <c r="I255" s="47"/>
      <c r="J255" s="49"/>
      <c r="K255" s="49"/>
      <c r="L255" s="49"/>
      <c r="M255" s="47"/>
      <c r="N255" s="47"/>
    </row>
    <row r="256" spans="1:14" ht="12">
      <c r="A256" s="48" t="s">
        <v>63</v>
      </c>
      <c r="B256" s="49"/>
      <c r="C256" s="49"/>
      <c r="D256" s="49"/>
      <c r="E256" s="47"/>
      <c r="F256" s="49"/>
      <c r="G256" s="47"/>
      <c r="H256" s="49"/>
      <c r="I256" s="47"/>
      <c r="J256" s="49"/>
      <c r="K256" s="49"/>
      <c r="L256" s="49"/>
      <c r="M256" s="47"/>
      <c r="N256" s="47"/>
    </row>
    <row r="257" spans="1:14" ht="12">
      <c r="A257" s="42" t="s">
        <v>221</v>
      </c>
      <c r="B257" s="49">
        <v>21750.4</v>
      </c>
      <c r="C257" s="49">
        <v>22857.35</v>
      </c>
      <c r="D257" s="49">
        <v>23436.91</v>
      </c>
      <c r="E257" s="47">
        <v>23850.16</v>
      </c>
      <c r="F257" s="49">
        <v>23110.93</v>
      </c>
      <c r="G257" s="47">
        <v>25959.16</v>
      </c>
      <c r="H257" s="49">
        <v>23527.28</v>
      </c>
      <c r="I257" s="47">
        <v>21777.25</v>
      </c>
      <c r="J257" s="49">
        <v>25293.742068184707</v>
      </c>
      <c r="K257" s="49">
        <v>22994.4</v>
      </c>
      <c r="L257" s="49">
        <v>25206.89</v>
      </c>
      <c r="M257" s="47">
        <v>20900.13</v>
      </c>
      <c r="N257" s="47">
        <f t="shared" si="3"/>
        <v>280664.6020681847</v>
      </c>
    </row>
    <row r="258" spans="2:14" ht="12">
      <c r="B258" s="49"/>
      <c r="C258" s="49"/>
      <c r="D258" s="49"/>
      <c r="E258" s="47"/>
      <c r="F258" s="49"/>
      <c r="G258" s="47"/>
      <c r="H258" s="49"/>
      <c r="I258" s="47"/>
      <c r="J258" s="49"/>
      <c r="K258" s="49"/>
      <c r="L258" s="49"/>
      <c r="M258" s="47"/>
      <c r="N258" s="47"/>
    </row>
    <row r="259" spans="1:14" ht="12">
      <c r="A259" s="50" t="s">
        <v>222</v>
      </c>
      <c r="B259" s="49">
        <v>219804.1113148173</v>
      </c>
      <c r="C259" s="49">
        <v>230990.67131481733</v>
      </c>
      <c r="D259" s="49">
        <v>236847.52131481734</v>
      </c>
      <c r="E259" s="47">
        <v>241023.74131481734</v>
      </c>
      <c r="F259" s="49">
        <v>233553.29131481732</v>
      </c>
      <c r="G259" s="47">
        <v>274471.42</v>
      </c>
      <c r="H259" s="49">
        <v>244337.56131481734</v>
      </c>
      <c r="I259" s="47">
        <v>220075.4313148173</v>
      </c>
      <c r="J259" s="49">
        <v>271024.81131481734</v>
      </c>
      <c r="K259" s="49">
        <v>232375.67131481733</v>
      </c>
      <c r="L259" s="49">
        <v>258207.3313148173</v>
      </c>
      <c r="M259" s="47">
        <v>249028.1913148173</v>
      </c>
      <c r="N259" s="69">
        <f t="shared" si="3"/>
        <v>2911739.754462991</v>
      </c>
    </row>
    <row r="260" spans="1:14" ht="12">
      <c r="A260" s="51"/>
      <c r="B260" s="49"/>
      <c r="C260" s="49"/>
      <c r="D260" s="49"/>
      <c r="E260" s="47"/>
      <c r="F260" s="49"/>
      <c r="G260" s="47"/>
      <c r="H260" s="49"/>
      <c r="I260" s="47"/>
      <c r="J260" s="49"/>
      <c r="K260" s="49"/>
      <c r="L260" s="49"/>
      <c r="M260" s="47"/>
      <c r="N260" s="47"/>
    </row>
    <row r="261" spans="1:14" ht="12">
      <c r="A261" s="48" t="s">
        <v>223</v>
      </c>
      <c r="B261" s="49"/>
      <c r="C261" s="49"/>
      <c r="D261" s="49"/>
      <c r="E261" s="47"/>
      <c r="F261" s="49"/>
      <c r="G261" s="47"/>
      <c r="H261" s="49"/>
      <c r="I261" s="47"/>
      <c r="J261" s="49"/>
      <c r="K261" s="49"/>
      <c r="L261" s="49"/>
      <c r="M261" s="47"/>
      <c r="N261" s="47"/>
    </row>
    <row r="262" spans="1:14" ht="12">
      <c r="A262" s="48" t="s">
        <v>68</v>
      </c>
      <c r="B262" s="49"/>
      <c r="C262" s="49"/>
      <c r="D262" s="49"/>
      <c r="E262" s="47"/>
      <c r="F262" s="49"/>
      <c r="G262" s="47"/>
      <c r="H262" s="49"/>
      <c r="I262" s="47"/>
      <c r="J262" s="49"/>
      <c r="K262" s="49"/>
      <c r="L262" s="49"/>
      <c r="M262" s="47"/>
      <c r="N262" s="47"/>
    </row>
    <row r="263" spans="1:14" ht="12">
      <c r="A263" s="42" t="s">
        <v>224</v>
      </c>
      <c r="B263" s="49">
        <v>197619.62600582207</v>
      </c>
      <c r="C263" s="49">
        <v>187275.70600582205</v>
      </c>
      <c r="D263" s="49">
        <v>228942.86600582208</v>
      </c>
      <c r="E263" s="47">
        <v>198911.63600582207</v>
      </c>
      <c r="F263" s="49">
        <v>195556.1560058221</v>
      </c>
      <c r="G263" s="47">
        <v>238080.2160058221</v>
      </c>
      <c r="H263" s="49">
        <v>205730.68600582212</v>
      </c>
      <c r="I263" s="47">
        <v>210538.31600582207</v>
      </c>
      <c r="J263" s="49">
        <v>267293.28600582207</v>
      </c>
      <c r="K263" s="49">
        <v>211274.75600582207</v>
      </c>
      <c r="L263" s="49">
        <v>214008.3360058221</v>
      </c>
      <c r="M263" s="47">
        <v>241148.2560058221</v>
      </c>
      <c r="N263" s="47">
        <f t="shared" si="3"/>
        <v>2596379.842069865</v>
      </c>
    </row>
    <row r="264" spans="2:14" ht="12">
      <c r="B264" s="49"/>
      <c r="C264" s="49"/>
      <c r="D264" s="49"/>
      <c r="E264" s="47"/>
      <c r="F264" s="49"/>
      <c r="G264" s="47"/>
      <c r="H264" s="49"/>
      <c r="I264" s="47"/>
      <c r="J264" s="49"/>
      <c r="K264" s="49"/>
      <c r="L264" s="49"/>
      <c r="M264" s="47"/>
      <c r="N264" s="47"/>
    </row>
    <row r="265" spans="1:14" ht="12">
      <c r="A265" s="48" t="s">
        <v>63</v>
      </c>
      <c r="B265" s="49"/>
      <c r="C265" s="49"/>
      <c r="D265" s="49"/>
      <c r="E265" s="47"/>
      <c r="F265" s="49"/>
      <c r="G265" s="47"/>
      <c r="H265" s="49"/>
      <c r="I265" s="47"/>
      <c r="J265" s="49"/>
      <c r="K265" s="49"/>
      <c r="L265" s="49"/>
      <c r="M265" s="47"/>
      <c r="N265" s="47"/>
    </row>
    <row r="266" spans="1:14" ht="12">
      <c r="A266" s="42" t="s">
        <v>64</v>
      </c>
      <c r="B266" s="49">
        <v>67.34</v>
      </c>
      <c r="C266" s="49">
        <v>63.74</v>
      </c>
      <c r="D266" s="49">
        <v>78.22</v>
      </c>
      <c r="E266" s="47">
        <v>67.79</v>
      </c>
      <c r="F266" s="49">
        <v>66.62</v>
      </c>
      <c r="G266" s="47">
        <v>81.4</v>
      </c>
      <c r="H266" s="49">
        <v>70.15</v>
      </c>
      <c r="I266" s="47">
        <v>71.83</v>
      </c>
      <c r="J266" s="49">
        <v>91.55</v>
      </c>
      <c r="K266" s="49">
        <v>72.08</v>
      </c>
      <c r="L266" s="49">
        <v>73.03</v>
      </c>
      <c r="M266" s="47">
        <v>82.46</v>
      </c>
      <c r="N266" s="47">
        <f t="shared" si="3"/>
        <v>886.21</v>
      </c>
    </row>
    <row r="267" spans="2:14" ht="12">
      <c r="B267" s="49"/>
      <c r="C267" s="49"/>
      <c r="D267" s="49"/>
      <c r="E267" s="47"/>
      <c r="F267" s="49"/>
      <c r="G267" s="47"/>
      <c r="H267" s="49"/>
      <c r="I267" s="47"/>
      <c r="J267" s="49"/>
      <c r="K267" s="49"/>
      <c r="L267" s="49"/>
      <c r="M267" s="47"/>
      <c r="N267" s="47"/>
    </row>
    <row r="268" spans="1:14" ht="12">
      <c r="A268" s="50" t="s">
        <v>225</v>
      </c>
      <c r="B268" s="49">
        <v>197686.96600582206</v>
      </c>
      <c r="C268" s="49">
        <v>187339.44600582204</v>
      </c>
      <c r="D268" s="49">
        <v>229021.0860058221</v>
      </c>
      <c r="E268" s="47">
        <v>198979.42600582208</v>
      </c>
      <c r="F268" s="49">
        <v>195622.7760058221</v>
      </c>
      <c r="G268" s="47">
        <v>238161.61600582208</v>
      </c>
      <c r="H268" s="49">
        <v>205800.83600582212</v>
      </c>
      <c r="I268" s="47">
        <v>210610.14600582205</v>
      </c>
      <c r="J268" s="49">
        <v>267384.83600582206</v>
      </c>
      <c r="K268" s="49">
        <v>211346.83600582206</v>
      </c>
      <c r="L268" s="49">
        <v>214081.36600582208</v>
      </c>
      <c r="M268" s="47">
        <v>241230.7160058221</v>
      </c>
      <c r="N268" s="69">
        <f aca="true" t="shared" si="4" ref="N268:N305">SUM(B268:M268)</f>
        <v>2597266.052069865</v>
      </c>
    </row>
    <row r="269" spans="1:14" ht="12">
      <c r="A269" s="51"/>
      <c r="B269" s="49"/>
      <c r="C269" s="49"/>
      <c r="D269" s="49"/>
      <c r="E269" s="47"/>
      <c r="F269" s="49"/>
      <c r="G269" s="47"/>
      <c r="H269" s="49"/>
      <c r="I269" s="47"/>
      <c r="J269" s="49"/>
      <c r="K269" s="49"/>
      <c r="L269" s="49"/>
      <c r="M269" s="47"/>
      <c r="N269" s="47"/>
    </row>
    <row r="270" spans="1:14" ht="12">
      <c r="A270" s="48" t="s">
        <v>226</v>
      </c>
      <c r="B270" s="49"/>
      <c r="C270" s="49"/>
      <c r="D270" s="49"/>
      <c r="E270" s="47"/>
      <c r="F270" s="49"/>
      <c r="G270" s="47"/>
      <c r="H270" s="49"/>
      <c r="I270" s="47"/>
      <c r="J270" s="49"/>
      <c r="K270" s="49"/>
      <c r="L270" s="49"/>
      <c r="M270" s="47"/>
      <c r="N270" s="47"/>
    </row>
    <row r="271" spans="1:14" ht="12">
      <c r="A271" s="48" t="s">
        <v>102</v>
      </c>
      <c r="B271" s="49"/>
      <c r="C271" s="49"/>
      <c r="D271" s="49"/>
      <c r="E271" s="47"/>
      <c r="F271" s="49"/>
      <c r="G271" s="47"/>
      <c r="H271" s="49"/>
      <c r="I271" s="47"/>
      <c r="J271" s="49"/>
      <c r="K271" s="49"/>
      <c r="L271" s="49"/>
      <c r="M271" s="47"/>
      <c r="N271" s="47"/>
    </row>
    <row r="272" spans="1:14" ht="12">
      <c r="A272" s="42" t="s">
        <v>249</v>
      </c>
      <c r="B272" s="49">
        <v>10995.33</v>
      </c>
      <c r="C272" s="49">
        <v>10995.33</v>
      </c>
      <c r="D272" s="49">
        <v>10995.33</v>
      </c>
      <c r="E272" s="47">
        <v>10995.33</v>
      </c>
      <c r="F272" s="49">
        <v>10995.33</v>
      </c>
      <c r="G272" s="47">
        <v>10995.33</v>
      </c>
      <c r="H272" s="49">
        <v>10995.33</v>
      </c>
      <c r="I272" s="47">
        <v>10995.33</v>
      </c>
      <c r="J272" s="49">
        <v>10995.33</v>
      </c>
      <c r="K272" s="49">
        <v>10995.33</v>
      </c>
      <c r="L272" s="49">
        <v>10995.33</v>
      </c>
      <c r="M272" s="47">
        <v>10995.33</v>
      </c>
      <c r="N272" s="47">
        <f t="shared" si="4"/>
        <v>131943.96</v>
      </c>
    </row>
    <row r="273" spans="1:14" ht="12">
      <c r="A273" s="42" t="s">
        <v>227</v>
      </c>
      <c r="B273" s="49">
        <v>5324.45</v>
      </c>
      <c r="C273" s="49">
        <v>5324.45</v>
      </c>
      <c r="D273" s="49">
        <v>5324.45</v>
      </c>
      <c r="E273" s="47">
        <v>5324.45</v>
      </c>
      <c r="F273" s="49">
        <v>5324.45</v>
      </c>
      <c r="G273" s="47">
        <v>5324.45</v>
      </c>
      <c r="H273" s="49">
        <v>5324.45</v>
      </c>
      <c r="I273" s="47">
        <v>5324.45</v>
      </c>
      <c r="J273" s="49">
        <v>5324.45</v>
      </c>
      <c r="K273" s="49">
        <v>5324.45</v>
      </c>
      <c r="L273" s="49">
        <v>5324.45</v>
      </c>
      <c r="M273" s="47">
        <v>5324.45</v>
      </c>
      <c r="N273" s="47">
        <f t="shared" si="4"/>
        <v>63893.39999999999</v>
      </c>
    </row>
    <row r="274" spans="1:14" ht="12">
      <c r="A274" s="42" t="s">
        <v>250</v>
      </c>
      <c r="B274" s="49">
        <v>752.46</v>
      </c>
      <c r="C274" s="49">
        <v>752.46</v>
      </c>
      <c r="D274" s="49">
        <v>752.46</v>
      </c>
      <c r="E274" s="47">
        <v>752.46</v>
      </c>
      <c r="F274" s="49">
        <v>752.46</v>
      </c>
      <c r="G274" s="47">
        <v>752.46</v>
      </c>
      <c r="H274" s="49">
        <v>752.46</v>
      </c>
      <c r="I274" s="47">
        <v>752.46</v>
      </c>
      <c r="J274" s="49">
        <v>752.46</v>
      </c>
      <c r="K274" s="49">
        <v>752.46</v>
      </c>
      <c r="L274" s="49">
        <v>752.46</v>
      </c>
      <c r="M274" s="47">
        <v>752.46</v>
      </c>
      <c r="N274" s="47">
        <f t="shared" si="4"/>
        <v>9029.52</v>
      </c>
    </row>
    <row r="275" spans="2:14" ht="12">
      <c r="B275" s="49"/>
      <c r="C275" s="49"/>
      <c r="D275" s="49"/>
      <c r="E275" s="47"/>
      <c r="F275" s="49"/>
      <c r="G275" s="47"/>
      <c r="H275" s="49"/>
      <c r="I275" s="47"/>
      <c r="J275" s="49"/>
      <c r="K275" s="49"/>
      <c r="L275" s="49"/>
      <c r="M275" s="47"/>
      <c r="N275" s="47"/>
    </row>
    <row r="276" spans="1:14" ht="12">
      <c r="A276" s="48" t="s">
        <v>68</v>
      </c>
      <c r="B276" s="49"/>
      <c r="C276" s="49"/>
      <c r="D276" s="49"/>
      <c r="E276" s="47"/>
      <c r="F276" s="49"/>
      <c r="G276" s="47"/>
      <c r="H276" s="49"/>
      <c r="I276" s="47"/>
      <c r="J276" s="49"/>
      <c r="K276" s="49"/>
      <c r="L276" s="49"/>
      <c r="M276" s="47"/>
      <c r="N276" s="47"/>
    </row>
    <row r="277" spans="1:14" ht="12">
      <c r="A277" s="42" t="s">
        <v>228</v>
      </c>
      <c r="B277" s="49">
        <v>8317531.080000002</v>
      </c>
      <c r="C277" s="49">
        <v>8578418.52</v>
      </c>
      <c r="D277" s="49">
        <v>9069520.6</v>
      </c>
      <c r="E277" s="47">
        <v>8137560.120000002</v>
      </c>
      <c r="F277" s="49">
        <v>7751636.44</v>
      </c>
      <c r="G277" s="47">
        <v>9723660.080000002</v>
      </c>
      <c r="H277" s="49">
        <v>7139716.209999996</v>
      </c>
      <c r="I277" s="47">
        <v>7575332.399999998</v>
      </c>
      <c r="J277" s="49">
        <v>8463184.279999997</v>
      </c>
      <c r="K277" s="49">
        <v>7427237.37</v>
      </c>
      <c r="L277" s="49">
        <v>8009408.089999998</v>
      </c>
      <c r="M277" s="47">
        <v>9179539.79</v>
      </c>
      <c r="N277" s="47">
        <f t="shared" si="4"/>
        <v>99372744.97999999</v>
      </c>
    </row>
    <row r="278" spans="2:14" ht="12">
      <c r="B278" s="49"/>
      <c r="C278" s="49"/>
      <c r="D278" s="49"/>
      <c r="E278" s="47"/>
      <c r="F278" s="49"/>
      <c r="G278" s="47"/>
      <c r="H278" s="49"/>
      <c r="I278" s="47"/>
      <c r="J278" s="49"/>
      <c r="K278" s="49"/>
      <c r="L278" s="49"/>
      <c r="M278" s="47"/>
      <c r="N278" s="47"/>
    </row>
    <row r="279" spans="1:14" ht="12">
      <c r="A279" s="42" t="s">
        <v>229</v>
      </c>
      <c r="B279" s="49">
        <v>4623237.84</v>
      </c>
      <c r="C279" s="49">
        <v>4755531.48</v>
      </c>
      <c r="D279" s="49">
        <v>5004564.86</v>
      </c>
      <c r="E279" s="47">
        <v>4531976.21</v>
      </c>
      <c r="F279" s="49">
        <v>4336277.83</v>
      </c>
      <c r="G279" s="47">
        <v>5336273.03</v>
      </c>
      <c r="H279" s="49">
        <v>4025978.66</v>
      </c>
      <c r="I279" s="47">
        <v>4246875.65</v>
      </c>
      <c r="J279" s="49">
        <v>4697097.25</v>
      </c>
      <c r="K279" s="49">
        <v>4171778.02</v>
      </c>
      <c r="L279" s="49">
        <v>4466991.47</v>
      </c>
      <c r="M279" s="47">
        <v>5060354.6</v>
      </c>
      <c r="N279" s="47">
        <f t="shared" si="4"/>
        <v>55256936.900000006</v>
      </c>
    </row>
    <row r="280" spans="1:14" ht="12">
      <c r="A280" s="42" t="s">
        <v>230</v>
      </c>
      <c r="B280" s="49">
        <v>2108501.5</v>
      </c>
      <c r="C280" s="49">
        <v>2188604.88</v>
      </c>
      <c r="D280" s="49">
        <v>2339393.82</v>
      </c>
      <c r="E280" s="47">
        <v>2053242.87</v>
      </c>
      <c r="F280" s="49">
        <v>1934748.11</v>
      </c>
      <c r="G280" s="47">
        <v>2540242.08</v>
      </c>
      <c r="H280" s="49">
        <v>1746862.94</v>
      </c>
      <c r="I280" s="47">
        <v>1880615.37</v>
      </c>
      <c r="J280" s="49">
        <v>2153223.14</v>
      </c>
      <c r="K280" s="49">
        <v>1835143.99</v>
      </c>
      <c r="L280" s="49">
        <v>2013894.81</v>
      </c>
      <c r="M280" s="47">
        <v>2373174.33</v>
      </c>
      <c r="N280" s="47">
        <f t="shared" si="4"/>
        <v>25167647.839999996</v>
      </c>
    </row>
    <row r="281" spans="2:14" ht="12">
      <c r="B281" s="49"/>
      <c r="C281" s="49"/>
      <c r="D281" s="49"/>
      <c r="E281" s="47"/>
      <c r="F281" s="49"/>
      <c r="G281" s="47"/>
      <c r="H281" s="49"/>
      <c r="I281" s="47"/>
      <c r="J281" s="49"/>
      <c r="K281" s="49"/>
      <c r="L281" s="49"/>
      <c r="M281" s="47"/>
      <c r="N281" s="47"/>
    </row>
    <row r="282" spans="1:14" ht="12">
      <c r="A282" s="48" t="s">
        <v>63</v>
      </c>
      <c r="B282" s="49"/>
      <c r="C282" s="49"/>
      <c r="D282" s="49"/>
      <c r="E282" s="47"/>
      <c r="F282" s="49"/>
      <c r="G282" s="47"/>
      <c r="H282" s="49"/>
      <c r="I282" s="47"/>
      <c r="J282" s="49"/>
      <c r="K282" s="49"/>
      <c r="L282" s="49"/>
      <c r="M282" s="47"/>
      <c r="N282" s="47"/>
    </row>
    <row r="283" spans="1:14" ht="12">
      <c r="A283" s="42" t="s">
        <v>64</v>
      </c>
      <c r="B283" s="49">
        <v>15440.09</v>
      </c>
      <c r="C283" s="49">
        <v>15809.35</v>
      </c>
      <c r="D283" s="49">
        <v>16504.47</v>
      </c>
      <c r="E283" s="47">
        <v>15185.35</v>
      </c>
      <c r="F283" s="49">
        <v>14639.11</v>
      </c>
      <c r="G283" s="47">
        <v>17430.35</v>
      </c>
      <c r="H283" s="49">
        <v>13772.99</v>
      </c>
      <c r="I283" s="47">
        <v>14389.56</v>
      </c>
      <c r="J283" s="49">
        <v>15646.25</v>
      </c>
      <c r="K283" s="49">
        <v>14179.95</v>
      </c>
      <c r="L283" s="49">
        <v>15003.96</v>
      </c>
      <c r="M283" s="47">
        <v>16660.19</v>
      </c>
      <c r="N283" s="47">
        <f t="shared" si="4"/>
        <v>184661.62000000002</v>
      </c>
    </row>
    <row r="284" spans="1:14" ht="12">
      <c r="A284" s="42" t="s">
        <v>231</v>
      </c>
      <c r="B284" s="49">
        <v>110730.02</v>
      </c>
      <c r="C284" s="49">
        <v>113929.99</v>
      </c>
      <c r="D284" s="49">
        <v>119953.7</v>
      </c>
      <c r="E284" s="47">
        <v>108522.55</v>
      </c>
      <c r="F284" s="49">
        <v>103788.92</v>
      </c>
      <c r="G284" s="47">
        <v>127977.19</v>
      </c>
      <c r="H284" s="49">
        <v>96283.28</v>
      </c>
      <c r="I284" s="47">
        <v>101626.42</v>
      </c>
      <c r="J284" s="49">
        <v>112516.56</v>
      </c>
      <c r="K284" s="49">
        <v>99809.93</v>
      </c>
      <c r="L284" s="49">
        <v>106950.67</v>
      </c>
      <c r="M284" s="47">
        <v>121303.16</v>
      </c>
      <c r="N284" s="47">
        <f t="shared" si="4"/>
        <v>1323392.39</v>
      </c>
    </row>
    <row r="285" spans="1:14" ht="12">
      <c r="A285" s="42" t="s">
        <v>232</v>
      </c>
      <c r="B285" s="49">
        <v>303364.26</v>
      </c>
      <c r="C285" s="49">
        <v>311787.96</v>
      </c>
      <c r="D285" s="49">
        <v>327644.97</v>
      </c>
      <c r="E285" s="47">
        <v>297553.25</v>
      </c>
      <c r="F285" s="49">
        <v>285092.3</v>
      </c>
      <c r="G285" s="47">
        <v>348766.24</v>
      </c>
      <c r="H285" s="49">
        <v>265334.24</v>
      </c>
      <c r="I285" s="47">
        <v>279399.69</v>
      </c>
      <c r="J285" s="49">
        <v>308067.21</v>
      </c>
      <c r="K285" s="49">
        <v>274617.9</v>
      </c>
      <c r="L285" s="49">
        <v>293415.39</v>
      </c>
      <c r="M285" s="47">
        <v>331197.34</v>
      </c>
      <c r="N285" s="47">
        <f t="shared" si="4"/>
        <v>3626240.7499999995</v>
      </c>
    </row>
    <row r="286" spans="1:14" ht="12">
      <c r="A286" s="42" t="s">
        <v>233</v>
      </c>
      <c r="B286" s="49">
        <v>16237.4</v>
      </c>
      <c r="C286" s="49">
        <v>16718.76</v>
      </c>
      <c r="D286" s="49">
        <v>17624.89</v>
      </c>
      <c r="E286" s="47">
        <v>15905.34</v>
      </c>
      <c r="F286" s="49">
        <v>15193.27</v>
      </c>
      <c r="G286" s="47">
        <v>18831.84</v>
      </c>
      <c r="H286" s="49">
        <v>14064.22</v>
      </c>
      <c r="I286" s="47">
        <v>14867.97</v>
      </c>
      <c r="J286" s="49">
        <v>16506.14</v>
      </c>
      <c r="K286" s="49">
        <v>14594.72</v>
      </c>
      <c r="L286" s="49">
        <v>15668.88</v>
      </c>
      <c r="M286" s="47">
        <v>17827.89</v>
      </c>
      <c r="N286" s="47">
        <f t="shared" si="4"/>
        <v>194041.32</v>
      </c>
    </row>
    <row r="287" spans="1:14" ht="12">
      <c r="A287" s="42" t="s">
        <v>65</v>
      </c>
      <c r="B287" s="49">
        <v>125823.28</v>
      </c>
      <c r="C287" s="49">
        <v>129615.35</v>
      </c>
      <c r="D287" s="49">
        <v>136753.67</v>
      </c>
      <c r="E287" s="47">
        <v>123207.35</v>
      </c>
      <c r="F287" s="49">
        <v>117597.83</v>
      </c>
      <c r="G287" s="47">
        <v>146261.77</v>
      </c>
      <c r="H287" s="49">
        <v>108703.4</v>
      </c>
      <c r="I287" s="47">
        <v>115035.2</v>
      </c>
      <c r="J287" s="49">
        <v>127940.39</v>
      </c>
      <c r="K287" s="49">
        <v>112882.6</v>
      </c>
      <c r="L287" s="49">
        <v>121344.62</v>
      </c>
      <c r="M287" s="47">
        <v>138352.83</v>
      </c>
      <c r="N287" s="47">
        <f t="shared" si="4"/>
        <v>1503518.29</v>
      </c>
    </row>
    <row r="288" spans="1:14" ht="12">
      <c r="A288" s="42" t="s">
        <v>234</v>
      </c>
      <c r="B288" s="49">
        <v>524725.03</v>
      </c>
      <c r="C288" s="49">
        <v>537248.73</v>
      </c>
      <c r="D288" s="49">
        <v>560823.71</v>
      </c>
      <c r="E288" s="47">
        <v>516085.66</v>
      </c>
      <c r="F288" s="49">
        <v>497559.69</v>
      </c>
      <c r="G288" s="47">
        <v>592225.18</v>
      </c>
      <c r="H288" s="49">
        <v>468184.92</v>
      </c>
      <c r="I288" s="47">
        <v>489096.35</v>
      </c>
      <c r="J288" s="49">
        <v>531717</v>
      </c>
      <c r="K288" s="49">
        <v>481987.16</v>
      </c>
      <c r="L288" s="49">
        <v>509933.82</v>
      </c>
      <c r="M288" s="47">
        <v>566105.1</v>
      </c>
      <c r="N288" s="47">
        <f t="shared" si="4"/>
        <v>6275692.35</v>
      </c>
    </row>
    <row r="289" spans="2:14" ht="12">
      <c r="B289" s="49"/>
      <c r="C289" s="49"/>
      <c r="D289" s="49"/>
      <c r="E289" s="47"/>
      <c r="F289" s="49"/>
      <c r="G289" s="47"/>
      <c r="H289" s="49"/>
      <c r="I289" s="47"/>
      <c r="J289" s="49"/>
      <c r="K289" s="49"/>
      <c r="L289" s="49"/>
      <c r="M289" s="47"/>
      <c r="N289" s="47"/>
    </row>
    <row r="290" spans="1:14" ht="12">
      <c r="A290" s="50" t="s">
        <v>235</v>
      </c>
      <c r="B290" s="49">
        <v>16162662.74</v>
      </c>
      <c r="C290" s="49">
        <v>16664737.260000002</v>
      </c>
      <c r="D290" s="49">
        <v>17609856.930000003</v>
      </c>
      <c r="E290" s="47">
        <v>15816310.940000001</v>
      </c>
      <c r="F290" s="49">
        <v>15073605.74</v>
      </c>
      <c r="G290" s="47">
        <v>18868740</v>
      </c>
      <c r="H290" s="49">
        <v>13895973.099999996</v>
      </c>
      <c r="I290" s="47">
        <v>14734310.85</v>
      </c>
      <c r="J290" s="49">
        <v>16442970.46</v>
      </c>
      <c r="K290" s="49">
        <v>14449303.88</v>
      </c>
      <c r="L290" s="49">
        <v>15569683.95</v>
      </c>
      <c r="M290" s="47">
        <v>17821587.47</v>
      </c>
      <c r="N290" s="69">
        <f t="shared" si="4"/>
        <v>193109743.31999996</v>
      </c>
    </row>
    <row r="291" spans="1:14" ht="12">
      <c r="A291" s="51"/>
      <c r="B291" s="49"/>
      <c r="C291" s="49"/>
      <c r="D291" s="49"/>
      <c r="E291" s="47"/>
      <c r="F291" s="49"/>
      <c r="G291" s="47"/>
      <c r="H291" s="49"/>
      <c r="I291" s="47"/>
      <c r="J291" s="49"/>
      <c r="K291" s="49"/>
      <c r="L291" s="49"/>
      <c r="M291" s="47"/>
      <c r="N291" s="47"/>
    </row>
    <row r="292" spans="1:14" ht="12">
      <c r="A292" s="48" t="s">
        <v>236</v>
      </c>
      <c r="B292" s="49"/>
      <c r="C292" s="49"/>
      <c r="D292" s="49"/>
      <c r="E292" s="47"/>
      <c r="F292" s="49"/>
      <c r="G292" s="47"/>
      <c r="H292" s="49"/>
      <c r="I292" s="47"/>
      <c r="J292" s="49"/>
      <c r="K292" s="49"/>
      <c r="L292" s="49"/>
      <c r="M292" s="47"/>
      <c r="N292" s="47"/>
    </row>
    <row r="293" spans="1:14" ht="12">
      <c r="A293" s="48" t="s">
        <v>68</v>
      </c>
      <c r="B293" s="49"/>
      <c r="C293" s="49"/>
      <c r="D293" s="49"/>
      <c r="E293" s="47"/>
      <c r="F293" s="49"/>
      <c r="G293" s="47"/>
      <c r="H293" s="49"/>
      <c r="I293" s="47"/>
      <c r="J293" s="49"/>
      <c r="K293" s="49"/>
      <c r="L293" s="49"/>
      <c r="M293" s="47"/>
      <c r="N293" s="47"/>
    </row>
    <row r="294" spans="1:14" ht="12">
      <c r="A294" s="42" t="s">
        <v>237</v>
      </c>
      <c r="B294" s="49">
        <v>244706.42120354366</v>
      </c>
      <c r="C294" s="49">
        <v>329043.1012035437</v>
      </c>
      <c r="D294" s="49">
        <v>309792.9312035437</v>
      </c>
      <c r="E294" s="47">
        <v>282364.5312035437</v>
      </c>
      <c r="F294" s="49">
        <v>257511.52120354367</v>
      </c>
      <c r="G294" s="47">
        <v>315111.56120354374</v>
      </c>
      <c r="H294" s="49">
        <v>274203.2712035437</v>
      </c>
      <c r="I294" s="47">
        <v>250746.19120354368</v>
      </c>
      <c r="J294" s="49">
        <v>332068.1412035437</v>
      </c>
      <c r="K294" s="49">
        <v>267872.42120354366</v>
      </c>
      <c r="L294" s="49">
        <v>304747.04120354366</v>
      </c>
      <c r="M294" s="47">
        <v>317652.50120354374</v>
      </c>
      <c r="N294" s="47">
        <f t="shared" si="4"/>
        <v>3485819.634442524</v>
      </c>
    </row>
    <row r="295" spans="2:14" ht="12">
      <c r="B295" s="49"/>
      <c r="C295" s="49"/>
      <c r="D295" s="49"/>
      <c r="E295" s="47"/>
      <c r="F295" s="49"/>
      <c r="G295" s="47"/>
      <c r="H295" s="49"/>
      <c r="I295" s="47"/>
      <c r="J295" s="49"/>
      <c r="K295" s="49"/>
      <c r="L295" s="49"/>
      <c r="M295" s="47"/>
      <c r="N295" s="47"/>
    </row>
    <row r="296" spans="1:14" ht="12">
      <c r="A296" s="42" t="s">
        <v>238</v>
      </c>
      <c r="B296" s="49">
        <v>83411.58</v>
      </c>
      <c r="C296" s="49">
        <v>77357.25</v>
      </c>
      <c r="D296" s="49">
        <v>77357.25</v>
      </c>
      <c r="E296" s="47">
        <v>77357.25</v>
      </c>
      <c r="F296" s="49">
        <v>77357.25</v>
      </c>
      <c r="G296" s="47">
        <v>77357.25</v>
      </c>
      <c r="H296" s="49">
        <v>77357.25</v>
      </c>
      <c r="I296" s="47">
        <v>77357.25</v>
      </c>
      <c r="J296" s="49">
        <v>77357.25</v>
      </c>
      <c r="K296" s="49">
        <v>77357.25</v>
      </c>
      <c r="L296" s="49">
        <v>77357.25</v>
      </c>
      <c r="M296" s="47">
        <v>77357.25</v>
      </c>
      <c r="N296" s="47">
        <f t="shared" si="4"/>
        <v>934341.3300000001</v>
      </c>
    </row>
    <row r="297" spans="2:14" ht="12">
      <c r="B297" s="49"/>
      <c r="C297" s="49"/>
      <c r="D297" s="49"/>
      <c r="E297" s="47"/>
      <c r="F297" s="49"/>
      <c r="G297" s="47"/>
      <c r="H297" s="49"/>
      <c r="I297" s="47"/>
      <c r="J297" s="49"/>
      <c r="K297" s="49"/>
      <c r="L297" s="49"/>
      <c r="M297" s="47"/>
      <c r="N297" s="47"/>
    </row>
    <row r="298" spans="1:14" ht="12">
      <c r="A298" s="42" t="s">
        <v>239</v>
      </c>
      <c r="B298" s="49">
        <v>1186.73</v>
      </c>
      <c r="C298" s="49">
        <v>1128.16</v>
      </c>
      <c r="D298" s="49">
        <v>1128.16</v>
      </c>
      <c r="E298" s="47">
        <v>1128.16</v>
      </c>
      <c r="F298" s="49">
        <v>1128.16</v>
      </c>
      <c r="G298" s="47">
        <v>1128.16</v>
      </c>
      <c r="H298" s="49">
        <v>1128.16</v>
      </c>
      <c r="I298" s="47">
        <v>1128.16</v>
      </c>
      <c r="J298" s="49">
        <v>1128.16</v>
      </c>
      <c r="K298" s="49">
        <v>1128.16</v>
      </c>
      <c r="L298" s="49">
        <v>1128.16</v>
      </c>
      <c r="M298" s="47">
        <v>1128.16</v>
      </c>
      <c r="N298" s="47">
        <f t="shared" si="4"/>
        <v>13596.49</v>
      </c>
    </row>
    <row r="299" spans="1:14" ht="12">
      <c r="A299" s="42" t="s">
        <v>240</v>
      </c>
      <c r="B299" s="49">
        <v>4053.26</v>
      </c>
      <c r="C299" s="49">
        <v>3866.68</v>
      </c>
      <c r="D299" s="49">
        <v>3866.68</v>
      </c>
      <c r="E299" s="47">
        <v>3866.68</v>
      </c>
      <c r="F299" s="49">
        <v>3866.68</v>
      </c>
      <c r="G299" s="47">
        <v>3866.68</v>
      </c>
      <c r="H299" s="49">
        <v>3866.68</v>
      </c>
      <c r="I299" s="47">
        <v>3866.68</v>
      </c>
      <c r="J299" s="49">
        <v>3866.68</v>
      </c>
      <c r="K299" s="49">
        <v>3866.68</v>
      </c>
      <c r="L299" s="49">
        <v>3866.68</v>
      </c>
      <c r="M299" s="47">
        <v>3866.68</v>
      </c>
      <c r="N299" s="47">
        <f t="shared" si="4"/>
        <v>46586.74</v>
      </c>
    </row>
    <row r="300" spans="1:14" ht="12">
      <c r="A300" s="42" t="s">
        <v>241</v>
      </c>
      <c r="B300" s="49">
        <v>1382.42</v>
      </c>
      <c r="C300" s="49">
        <v>1338.17</v>
      </c>
      <c r="D300" s="49">
        <v>1338.17</v>
      </c>
      <c r="E300" s="47">
        <v>1338.17</v>
      </c>
      <c r="F300" s="49">
        <v>1338.17</v>
      </c>
      <c r="G300" s="47">
        <v>1338.17</v>
      </c>
      <c r="H300" s="49">
        <v>1338.17</v>
      </c>
      <c r="I300" s="47">
        <v>1338.17</v>
      </c>
      <c r="J300" s="49">
        <v>1338.17</v>
      </c>
      <c r="K300" s="49">
        <v>1338.17</v>
      </c>
      <c r="L300" s="49">
        <v>1338.17</v>
      </c>
      <c r="M300" s="47">
        <v>1338.17</v>
      </c>
      <c r="N300" s="47">
        <f t="shared" si="4"/>
        <v>16102.29</v>
      </c>
    </row>
    <row r="301" spans="2:14" ht="12">
      <c r="B301" s="49"/>
      <c r="C301" s="49"/>
      <c r="D301" s="49"/>
      <c r="E301" s="47"/>
      <c r="F301" s="49"/>
      <c r="G301" s="47"/>
      <c r="H301" s="49"/>
      <c r="I301" s="47"/>
      <c r="J301" s="49"/>
      <c r="K301" s="49"/>
      <c r="L301" s="49"/>
      <c r="M301" s="47"/>
      <c r="N301" s="47"/>
    </row>
    <row r="302" spans="1:14" ht="12">
      <c r="A302" s="48" t="s">
        <v>63</v>
      </c>
      <c r="B302" s="49"/>
      <c r="C302" s="49"/>
      <c r="D302" s="49"/>
      <c r="E302" s="47"/>
      <c r="F302" s="49"/>
      <c r="G302" s="47"/>
      <c r="H302" s="49"/>
      <c r="I302" s="47"/>
      <c r="J302" s="49"/>
      <c r="K302" s="49"/>
      <c r="L302" s="49"/>
      <c r="M302" s="47"/>
      <c r="N302" s="47"/>
    </row>
    <row r="303" spans="1:14" ht="12">
      <c r="A303" s="42" t="s">
        <v>242</v>
      </c>
      <c r="B303" s="49">
        <v>29636.77</v>
      </c>
      <c r="C303" s="49">
        <v>27057.11</v>
      </c>
      <c r="D303" s="49">
        <v>27057.11</v>
      </c>
      <c r="E303" s="47">
        <v>27057.11</v>
      </c>
      <c r="F303" s="49">
        <v>27057.11</v>
      </c>
      <c r="G303" s="47">
        <v>27057.11</v>
      </c>
      <c r="H303" s="49">
        <v>27057.11</v>
      </c>
      <c r="I303" s="47">
        <v>27057.11</v>
      </c>
      <c r="J303" s="49">
        <v>27057.11</v>
      </c>
      <c r="K303" s="49">
        <v>27057.11</v>
      </c>
      <c r="L303" s="49">
        <v>27057.11</v>
      </c>
      <c r="M303" s="47">
        <v>27057.11</v>
      </c>
      <c r="N303" s="47">
        <f t="shared" si="4"/>
        <v>327264.9799999999</v>
      </c>
    </row>
    <row r="304" spans="2:14" ht="12">
      <c r="B304" s="49"/>
      <c r="C304" s="49"/>
      <c r="D304" s="49"/>
      <c r="E304" s="47"/>
      <c r="F304" s="49"/>
      <c r="G304" s="47"/>
      <c r="H304" s="49"/>
      <c r="I304" s="47"/>
      <c r="J304" s="49"/>
      <c r="K304" s="49"/>
      <c r="L304" s="49"/>
      <c r="M304" s="47"/>
      <c r="N304" s="47"/>
    </row>
    <row r="305" spans="1:15" ht="12">
      <c r="A305" s="50" t="s">
        <v>243</v>
      </c>
      <c r="B305" s="49">
        <v>364377.1812035437</v>
      </c>
      <c r="C305" s="49">
        <v>439790.47120354365</v>
      </c>
      <c r="D305" s="49">
        <v>420540.3012035436</v>
      </c>
      <c r="E305" s="47">
        <v>393111.90120354365</v>
      </c>
      <c r="F305" s="49">
        <v>368258.8912035436</v>
      </c>
      <c r="G305" s="47">
        <v>425858.9312035437</v>
      </c>
      <c r="H305" s="49">
        <v>384950.64120354364</v>
      </c>
      <c r="I305" s="47">
        <v>361493.5612035436</v>
      </c>
      <c r="J305" s="49">
        <v>442815.51120354363</v>
      </c>
      <c r="K305" s="49">
        <v>378619.7912035436</v>
      </c>
      <c r="L305" s="49">
        <v>415494.4112035436</v>
      </c>
      <c r="M305" s="47">
        <v>428399.8712035437</v>
      </c>
      <c r="N305" s="69">
        <f t="shared" si="4"/>
        <v>4823711.464442523</v>
      </c>
      <c r="O305" s="47"/>
    </row>
    <row r="306" spans="1:14" ht="12">
      <c r="A306" s="51"/>
      <c r="N306" s="47"/>
    </row>
    <row r="307" ht="12">
      <c r="N307" s="47"/>
    </row>
    <row r="308" spans="13:14" ht="12">
      <c r="M308" s="70"/>
      <c r="N308" s="71">
        <f>SUM(N5:N306)/2</f>
        <v>1321356387.1680272</v>
      </c>
    </row>
    <row r="309" ht="12">
      <c r="N309" s="47"/>
    </row>
    <row r="310" ht="12">
      <c r="N310" s="47"/>
    </row>
    <row r="311" ht="12">
      <c r="N311" s="47"/>
    </row>
    <row r="312" ht="12">
      <c r="N312" s="47"/>
    </row>
  </sheetData>
  <printOptions/>
  <pageMargins left="0.25" right="0" top="1" bottom="0" header="0.5" footer="0.5"/>
  <pageSetup horizontalDpi="600" verticalDpi="600" orientation="landscape" paperSize="5" scale="85" r:id="rId1"/>
  <headerFooter alignWithMargins="0">
    <oddHeader>&amp;C&amp;"Arial,Bold"&amp;9NEVADA DEPARTMENT OF TAXATION
CONSOLIDATED TAX DISTRIBUTION
FISCAL YEAR 2006-07</oddHeader>
  </headerFooter>
  <rowBreaks count="7" manualBreakCount="7">
    <brk id="23" max="255" man="1"/>
    <brk id="58" max="255" man="1"/>
    <brk id="94" max="255" man="1"/>
    <brk id="138" max="255" man="1"/>
    <brk id="173" max="255" man="1"/>
    <brk id="214" max="255" man="1"/>
    <brk id="25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N40"/>
  <sheetViews>
    <sheetView workbookViewId="0" topLeftCell="A1">
      <selection activeCell="A1" sqref="A1"/>
    </sheetView>
  </sheetViews>
  <sheetFormatPr defaultColWidth="9.140625" defaultRowHeight="12.75"/>
  <cols>
    <col min="1" max="1" width="27.57421875" style="55" customWidth="1"/>
    <col min="2" max="3" width="10.140625" style="55" bestFit="1" customWidth="1"/>
    <col min="4" max="4" width="11.00390625" style="55" bestFit="1" customWidth="1"/>
    <col min="5" max="5" width="10.140625" style="55" bestFit="1" customWidth="1"/>
    <col min="6" max="6" width="10.28125" style="55" bestFit="1" customWidth="1"/>
    <col min="7" max="13" width="10.140625" style="55" bestFit="1" customWidth="1"/>
    <col min="14" max="14" width="11.7109375" style="55" bestFit="1" customWidth="1"/>
    <col min="15" max="16384" width="9.140625" style="55" customWidth="1"/>
  </cols>
  <sheetData>
    <row r="2" ht="18">
      <c r="A2" s="54" t="s">
        <v>258</v>
      </c>
    </row>
    <row r="5" spans="1:14" s="57" customFormat="1" ht="12">
      <c r="A5" s="56" t="s">
        <v>61</v>
      </c>
      <c r="B5" s="56" t="s">
        <v>27</v>
      </c>
      <c r="C5" s="56" t="s">
        <v>28</v>
      </c>
      <c r="D5" s="56" t="s">
        <v>29</v>
      </c>
      <c r="E5" s="56" t="s">
        <v>30</v>
      </c>
      <c r="F5" s="56" t="s">
        <v>31</v>
      </c>
      <c r="G5" s="56" t="s">
        <v>32</v>
      </c>
      <c r="H5" s="56" t="s">
        <v>33</v>
      </c>
      <c r="I5" s="56" t="s">
        <v>34</v>
      </c>
      <c r="J5" s="56" t="s">
        <v>35</v>
      </c>
      <c r="K5" s="56" t="s">
        <v>36</v>
      </c>
      <c r="L5" s="56" t="s">
        <v>37</v>
      </c>
      <c r="M5" s="56" t="s">
        <v>38</v>
      </c>
      <c r="N5" s="56" t="s">
        <v>9</v>
      </c>
    </row>
    <row r="7" ht="12.75">
      <c r="A7" s="58"/>
    </row>
    <row r="8" ht="12.75">
      <c r="A8" s="59" t="s">
        <v>68</v>
      </c>
    </row>
    <row r="9" spans="1:14" ht="12.75">
      <c r="A9" s="60" t="s">
        <v>237</v>
      </c>
      <c r="B9" s="55">
        <v>229156.8212035437</v>
      </c>
      <c r="C9" s="55">
        <v>276584.2312035436</v>
      </c>
      <c r="D9" s="55">
        <v>264477.80120354355</v>
      </c>
      <c r="E9" s="55">
        <v>247228.08120354358</v>
      </c>
      <c r="F9" s="55">
        <v>231598.0212035436</v>
      </c>
      <c r="G9" s="55">
        <v>267822.6812035437</v>
      </c>
      <c r="H9" s="55">
        <v>242095.4612035435</v>
      </c>
      <c r="I9" s="55">
        <v>227343.3012035436</v>
      </c>
      <c r="J9" s="55">
        <v>278486.6812035436</v>
      </c>
      <c r="K9" s="55">
        <v>238113.98120354355</v>
      </c>
      <c r="L9" s="55">
        <v>261304.43120354356</v>
      </c>
      <c r="M9" s="55">
        <v>269420.67120354366</v>
      </c>
      <c r="N9" s="55">
        <f>SUM(B9:M9)</f>
        <v>3033632.1644425234</v>
      </c>
    </row>
    <row r="10" ht="12.75">
      <c r="A10" s="60"/>
    </row>
    <row r="11" spans="1:14" ht="12.75">
      <c r="A11" s="60" t="s">
        <v>238</v>
      </c>
      <c r="B11" s="55">
        <v>96377.76</v>
      </c>
      <c r="C11" s="55">
        <v>116324.58</v>
      </c>
      <c r="D11" s="55">
        <v>111232.91</v>
      </c>
      <c r="E11" s="55">
        <v>103978.1</v>
      </c>
      <c r="F11" s="55">
        <v>97404.48</v>
      </c>
      <c r="G11" s="55">
        <v>112639.69</v>
      </c>
      <c r="H11" s="55">
        <v>101819.44</v>
      </c>
      <c r="I11" s="55">
        <v>95615.05</v>
      </c>
      <c r="J11" s="55">
        <v>117124.7</v>
      </c>
      <c r="K11" s="55">
        <v>100144.93</v>
      </c>
      <c r="L11" s="55">
        <v>109898.27</v>
      </c>
      <c r="M11" s="55">
        <v>113311.77</v>
      </c>
      <c r="N11" s="55">
        <f aca="true" t="shared" si="0" ref="N11:N18">SUM(B11:M11)</f>
        <v>1275871.68</v>
      </c>
    </row>
    <row r="12" ht="12.75">
      <c r="A12" s="60"/>
    </row>
    <row r="13" spans="1:14" ht="12.75">
      <c r="A13" s="60" t="s">
        <v>239</v>
      </c>
      <c r="B13" s="55">
        <v>1202.44</v>
      </c>
      <c r="C13" s="55">
        <v>1451.31</v>
      </c>
      <c r="D13" s="55">
        <v>1387.78</v>
      </c>
      <c r="E13" s="55">
        <v>1297.27</v>
      </c>
      <c r="F13" s="55">
        <v>1215.25</v>
      </c>
      <c r="G13" s="55">
        <v>1405.33</v>
      </c>
      <c r="H13" s="55">
        <v>1270.34</v>
      </c>
      <c r="I13" s="55">
        <v>1192.93</v>
      </c>
      <c r="J13" s="55">
        <v>1461.29</v>
      </c>
      <c r="K13" s="55">
        <v>1249.45</v>
      </c>
      <c r="L13" s="55">
        <v>1371.13</v>
      </c>
      <c r="M13" s="55">
        <v>1413.72</v>
      </c>
      <c r="N13" s="55">
        <f t="shared" si="0"/>
        <v>15918.24</v>
      </c>
    </row>
    <row r="14" spans="1:14" ht="12.75">
      <c r="A14" s="60" t="s">
        <v>240</v>
      </c>
      <c r="B14" s="55">
        <v>7141.79</v>
      </c>
      <c r="C14" s="55">
        <v>8619.89</v>
      </c>
      <c r="D14" s="55">
        <v>8242.59</v>
      </c>
      <c r="E14" s="55">
        <v>7704.99</v>
      </c>
      <c r="F14" s="55">
        <v>7217.87</v>
      </c>
      <c r="G14" s="55">
        <v>8346.84</v>
      </c>
      <c r="H14" s="55">
        <v>7545.03</v>
      </c>
      <c r="I14" s="55">
        <v>7085.27</v>
      </c>
      <c r="J14" s="55">
        <v>8679.18</v>
      </c>
      <c r="K14" s="55">
        <v>7420.95</v>
      </c>
      <c r="L14" s="55">
        <v>8143.69</v>
      </c>
      <c r="M14" s="55">
        <v>8396.64</v>
      </c>
      <c r="N14" s="55">
        <f t="shared" si="0"/>
        <v>94544.73000000001</v>
      </c>
    </row>
    <row r="15" spans="1:14" ht="12.75">
      <c r="A15" s="60" t="s">
        <v>241</v>
      </c>
      <c r="B15" s="55">
        <v>3461.58</v>
      </c>
      <c r="C15" s="55">
        <v>4178.01</v>
      </c>
      <c r="D15" s="55">
        <v>3995.13</v>
      </c>
      <c r="E15" s="55">
        <v>3734.56</v>
      </c>
      <c r="F15" s="55">
        <v>3498.46</v>
      </c>
      <c r="G15" s="55">
        <v>4045.66</v>
      </c>
      <c r="H15" s="55">
        <v>3657.03</v>
      </c>
      <c r="I15" s="55">
        <v>3434.19</v>
      </c>
      <c r="J15" s="55">
        <v>4206.75</v>
      </c>
      <c r="K15" s="55">
        <v>3596.89</v>
      </c>
      <c r="L15" s="55">
        <v>3947.2</v>
      </c>
      <c r="M15" s="55">
        <v>4069.8</v>
      </c>
      <c r="N15" s="55">
        <f t="shared" si="0"/>
        <v>45825.259999999995</v>
      </c>
    </row>
    <row r="16" ht="12.75">
      <c r="A16" s="60"/>
    </row>
    <row r="17" ht="12.75">
      <c r="A17" s="59" t="s">
        <v>63</v>
      </c>
    </row>
    <row r="18" spans="1:14" ht="12.75">
      <c r="A18" s="60" t="s">
        <v>242</v>
      </c>
      <c r="B18" s="80">
        <v>27036.79</v>
      </c>
      <c r="C18" s="80">
        <v>32632.45</v>
      </c>
      <c r="D18" s="80">
        <v>31204.09</v>
      </c>
      <c r="E18" s="80">
        <v>29168.9</v>
      </c>
      <c r="F18" s="80">
        <v>27324.81</v>
      </c>
      <c r="G18" s="80">
        <v>31598.73</v>
      </c>
      <c r="H18" s="80">
        <v>28563.34</v>
      </c>
      <c r="I18" s="80">
        <v>26822.82</v>
      </c>
      <c r="J18" s="80">
        <v>32856.91</v>
      </c>
      <c r="K18" s="80">
        <v>28093.59</v>
      </c>
      <c r="L18" s="80">
        <v>30829.69</v>
      </c>
      <c r="M18" s="80">
        <v>31787.27</v>
      </c>
      <c r="N18" s="80">
        <f t="shared" si="0"/>
        <v>357919.3900000001</v>
      </c>
    </row>
    <row r="19" ht="12.75">
      <c r="A19" s="60"/>
    </row>
    <row r="20" spans="1:14" ht="12.75">
      <c r="A20" s="61" t="s">
        <v>243</v>
      </c>
      <c r="B20" s="55">
        <f>SUM(B9:B18)</f>
        <v>364377.1812035437</v>
      </c>
      <c r="C20" s="55">
        <f aca="true" t="shared" si="1" ref="C20:M20">SUM(C9:C18)</f>
        <v>439790.47120354365</v>
      </c>
      <c r="D20" s="55">
        <f t="shared" si="1"/>
        <v>420540.30120354367</v>
      </c>
      <c r="E20" s="55">
        <f t="shared" si="1"/>
        <v>393111.9012035436</v>
      </c>
      <c r="F20" s="55">
        <f t="shared" si="1"/>
        <v>368258.89120354364</v>
      </c>
      <c r="G20" s="55">
        <f t="shared" si="1"/>
        <v>425858.9312035437</v>
      </c>
      <c r="H20" s="55">
        <f t="shared" si="1"/>
        <v>384950.64120354364</v>
      </c>
      <c r="I20" s="55">
        <f t="shared" si="1"/>
        <v>361493.5612035436</v>
      </c>
      <c r="J20" s="55">
        <f t="shared" si="1"/>
        <v>442815.51120354363</v>
      </c>
      <c r="K20" s="55">
        <f t="shared" si="1"/>
        <v>378619.7912035436</v>
      </c>
      <c r="L20" s="55">
        <f t="shared" si="1"/>
        <v>415494.4112035436</v>
      </c>
      <c r="M20" s="55">
        <f t="shared" si="1"/>
        <v>428399.8712035437</v>
      </c>
      <c r="N20" s="55">
        <f>SUM(N9:N18)</f>
        <v>4823711.464442523</v>
      </c>
    </row>
    <row r="22" ht="12.75">
      <c r="A22" s="58"/>
    </row>
    <row r="23" ht="12.75">
      <c r="A23" s="62"/>
    </row>
    <row r="24" ht="12.75">
      <c r="A24" s="62"/>
    </row>
    <row r="25" ht="12.75">
      <c r="A25" s="63"/>
    </row>
    <row r="26" ht="12.75">
      <c r="A26" s="64"/>
    </row>
    <row r="27" ht="12.75">
      <c r="A27" s="64"/>
    </row>
    <row r="28" ht="12.75">
      <c r="A28" s="64"/>
    </row>
    <row r="29" ht="12.75">
      <c r="A29" s="64"/>
    </row>
    <row r="30" ht="12.75">
      <c r="A30" s="64"/>
    </row>
    <row r="31" ht="12.75">
      <c r="A31" s="65"/>
    </row>
    <row r="32" ht="12.75">
      <c r="A32" s="66"/>
    </row>
    <row r="33" ht="12.75">
      <c r="A33" s="64"/>
    </row>
    <row r="34" ht="12.75">
      <c r="A34" s="64"/>
    </row>
    <row r="35" ht="12.75">
      <c r="A35" s="64"/>
    </row>
    <row r="36" ht="12.75">
      <c r="A36" s="64"/>
    </row>
    <row r="37" ht="12.75">
      <c r="A37" s="64"/>
    </row>
    <row r="38" ht="12.75">
      <c r="A38" s="64"/>
    </row>
    <row r="39" ht="12.75">
      <c r="A39" s="64"/>
    </row>
    <row r="40" ht="12.75">
      <c r="A40" s="67"/>
    </row>
  </sheetData>
  <printOptions/>
  <pageMargins left="0.75" right="0.75" top="1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Marian Henderson</cp:lastModifiedBy>
  <cp:lastPrinted>2007-06-25T17:54:59Z</cp:lastPrinted>
  <dcterms:created xsi:type="dcterms:W3CDTF">2001-08-23T18:20:27Z</dcterms:created>
  <dcterms:modified xsi:type="dcterms:W3CDTF">2007-08-28T23:58:34Z</dcterms:modified>
  <cp:category/>
  <cp:version/>
  <cp:contentType/>
  <cp:contentStatus/>
</cp:coreProperties>
</file>