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1505" tabRatio="652" activeTab="0"/>
  </bookViews>
  <sheets>
    <sheet name="SUMMARY" sheetId="1" r:id="rId1"/>
    <sheet name="BCCRT" sheetId="2" r:id="rId2"/>
    <sheet name="SCCRT" sheetId="3" r:id="rId3"/>
    <sheet name="CIG TAX" sheetId="4" r:id="rId4"/>
    <sheet name="LIQ TAX" sheetId="5" r:id="rId5"/>
    <sheet name="RPTT" sheetId="6" r:id="rId6"/>
    <sheet name="Gov't Services" sheetId="7" r:id="rId7"/>
    <sheet name="CTX DISTRIBUTION" sheetId="8" r:id="rId8"/>
    <sheet name="ClarkInterlocal" sheetId="9" r:id="rId9"/>
    <sheet name="White Pine" sheetId="10" r:id="rId10"/>
    <sheet name="SCCRT In State" sheetId="11" r:id="rId11"/>
    <sheet name="SCCRT Out of State" sheetId="12" r:id="rId12"/>
  </sheets>
  <externalReferences>
    <externalReference r:id="rId15"/>
  </externalReference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F2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Adjustment was made in this month for in-state companies that were incorrectly labeled as out-of-state. Money was moved from out-of-state to the in-state column &amp; corrected the prior distribution.</t>
        </r>
      </text>
    </comment>
  </commentList>
</comments>
</file>

<file path=xl/comments4.xml><?xml version="1.0" encoding="utf-8"?>
<comments xmlns="http://schemas.openxmlformats.org/spreadsheetml/2006/main">
  <authors>
    <author>Valued Gateway Client</author>
    <author>marih</author>
    <author> </author>
  </authors>
  <commentList>
    <comment ref="A35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total collections minus refunds</t>
        </r>
      </text>
    </comment>
    <comment ref="A33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24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Total Distribution - County column from cigarette stat report</t>
        </r>
      </text>
    </comment>
    <comment ref="A26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administrative costs" line from Totals column on cigarette stat report</t>
        </r>
      </text>
    </comment>
    <comment ref="A27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refunds" line from Totals column on cigarette stat report</t>
        </r>
      </text>
    </comment>
    <comment ref="A29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"Total distribution" line from State column on cigarette stat report</t>
        </r>
      </text>
    </comment>
    <comment ref="A31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"Total receipts" line in Totals column on cigarette stat report</t>
        </r>
      </text>
    </comment>
    <comment ref="A36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From "Stamps sold" line in Totals column of cigarette stat report</t>
        </r>
      </text>
    </comment>
    <comment ref="J35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Large OTP refund hit this roll lower distribution amount.</t>
        </r>
      </text>
    </comment>
    <comment ref="K35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Large OTP refund hit this roll lower distribution amount.</t>
        </r>
      </text>
    </comment>
  </commentList>
</comments>
</file>

<file path=xl/sharedStrings.xml><?xml version="1.0" encoding="utf-8"?>
<sst xmlns="http://schemas.openxmlformats.org/spreadsheetml/2006/main" count="633" uniqueCount="266">
  <si>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</si>
  <si>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</si>
  <si>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</si>
  <si>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</si>
  <si>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</si>
  <si>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</si>
  <si>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</si>
  <si>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</si>
  <si>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</si>
  <si>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</si>
  <si>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</si>
  <si>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</si>
  <si>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</si>
  <si>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</si>
  <si>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</si>
  <si>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</si>
  <si>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</si>
  <si>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</si>
  <si>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</si>
  <si>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</si>
  <si>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</si>
  <si>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</si>
  <si>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</si>
  <si>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</si>
  <si>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</si>
  <si>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</si>
  <si>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</si>
  <si>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</si>
  <si>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</si>
  <si>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</si>
  <si>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</si>
  <si>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</si>
  <si>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</si>
  <si>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</si>
  <si>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</si>
  <si>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</si>
  <si>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</si>
  <si>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</si>
  <si>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</si>
  <si>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</si>
  <si>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</si>
  <si>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</si>
  <si>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</si>
  <si>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</si>
  <si>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</si>
  <si>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</si>
  <si>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</si>
  <si>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</si>
  <si>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</si>
  <si>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</si>
  <si>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</si>
  <si>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</si>
  <si>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</si>
  <si>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</si>
  <si>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</si>
  <si>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</si>
  <si>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</si>
  <si>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</si>
  <si>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</si>
  <si>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</si>
  <si>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</si>
  <si>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</si>
  <si>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</si>
  <si>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</si>
  <si>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</si>
  <si>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</si>
  <si>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</si>
  <si>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</si>
  <si>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</si>
  <si>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</si>
  <si>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</si>
  <si>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</si>
  <si>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</si>
  <si>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</si>
  <si>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</si>
  <si>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</si>
  <si>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</si>
  <si>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</si>
  <si>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</si>
  <si>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</si>
  <si>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</si>
  <si>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</si>
  <si>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</si>
  <si>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</si>
  <si>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</si>
  <si>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</si>
  <si>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</si>
  <si>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</si>
  <si>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</si>
  <si>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</si>
  <si>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</si>
  <si>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</si>
  <si>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</si>
  <si>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</si>
  <si>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</si>
  <si>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</si>
  <si>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</si>
  <si>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</si>
  <si>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</si>
  <si>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</si>
  <si>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</si>
  <si>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</si>
  <si>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ELK POINT SANITATION GID</t>
  </si>
  <si>
    <t>MINDEN/GARDNERVILLE SANITATION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</si>
  <si>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</si>
  <si>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</si>
  <si>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</si>
  <si>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</si>
  <si>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</si>
  <si>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</si>
  <si>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</si>
  <si>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</si>
  <si>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</si>
  <si>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</si>
  <si>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</si>
  <si>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</si>
  <si>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</si>
  <si>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</si>
  <si>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</si>
  <si>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</si>
  <si>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</si>
  <si>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</si>
  <si>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</si>
  <si>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</si>
  <si>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</si>
  <si>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</si>
  <si>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</si>
  <si>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</si>
  <si>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</si>
  <si>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</si>
  <si>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</si>
  <si>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</si>
  <si>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</si>
  <si>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</si>
  <si>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</si>
  <si>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</si>
  <si>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</si>
  <si>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</si>
  <si>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</si>
  <si>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</si>
  <si>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</si>
  <si>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</si>
  <si>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</si>
  <si>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</si>
  <si>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</si>
  <si>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</si>
  <si>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</si>
  <si>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</si>
  <si>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</si>
  <si>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</si>
  <si>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</si>
  <si>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</si>
  <si>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</si>
  <si>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</si>
  <si>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</si>
  <si>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</si>
  <si>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</si>
  <si>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</si>
  <si>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</si>
  <si>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</si>
  <si>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</si>
  <si>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</si>
  <si>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</si>
  <si>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</si>
  <si>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</si>
  <si>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</si>
  <si>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</si>
  <si>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</si>
  <si>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</si>
  <si>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</si>
  <si>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</si>
  <si>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</si>
  <si>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</si>
  <si>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</si>
  <si>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</si>
  <si>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</si>
  <si>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</si>
  <si>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</si>
  <si>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</si>
  <si>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</si>
  <si>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</si>
  <si>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</si>
  <si>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</si>
  <si>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</si>
  <si>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</si>
  <si>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YERINGTON</t>
  </si>
  <si>
    <t>FERNLEY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</si>
  <si>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</si>
  <si>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</si>
  <si>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</si>
  <si>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</si>
  <si>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</si>
  <si>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</si>
  <si>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</si>
  <si>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</si>
  <si>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</si>
  <si>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</si>
  <si>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</si>
  <si>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</si>
  <si>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</t>
  </si>
  <si>
    <t>NYE COUNTY</t>
  </si>
  <si>
    <t>GABBS</t>
  </si>
  <si>
    <t>AMARGOSA</t>
  </si>
  <si>
    <t>BEATTY</t>
  </si>
  <si>
    <t>MANHATTAN</t>
  </si>
  <si>
    <t>PAHRUMP</t>
  </si>
  <si>
    <t>ROUND MOUNTAIN</t>
  </si>
  <si>
    <t>TONOPAH</t>
  </si>
  <si>
    <t>AMARGOSA LIBRARY DISTRICT</t>
  </si>
  <si>
    <t>BEATTY LIBRARY DISTRICT</t>
  </si>
  <si>
    <t>NYE HOSPITAL</t>
  </si>
  <si>
    <t>PAHRUMP COMMUNITY HOSPITAL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</si>
  <si>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</si>
  <si>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</si>
  <si>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</si>
  <si>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</si>
  <si>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</si>
  <si>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</si>
  <si>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</si>
  <si>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</si>
  <si>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</si>
  <si>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</si>
  <si>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</si>
  <si>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</si>
  <si>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</si>
  <si>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</si>
  <si>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VERDI TELEVISION GID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</si>
  <si>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</si>
  <si>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</si>
  <si>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</si>
  <si>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</si>
  <si>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</si>
  <si>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</si>
  <si>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</si>
  <si>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</si>
  <si>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</si>
  <si>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</si>
  <si>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</si>
  <si>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</si>
  <si>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</si>
  <si>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</si>
  <si>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</si>
  <si>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</si>
  <si>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INSTATE TOTAL</t>
  </si>
  <si>
    <t>OUT OF STATE</t>
  </si>
  <si>
    <t>DOUGLAS COUNTY SEWER IMPROVEMENT GID</t>
  </si>
  <si>
    <t>TAHOE DOUGLAS SEWER IMPROVEMENT GID</t>
  </si>
  <si>
    <t>LANDER CO SEWER IMPROVEMENT DISTRICT #2</t>
  </si>
  <si>
    <t>SUN VALLEY WATER AND SANITATION GID</t>
  </si>
  <si>
    <t>LEMMON VALLEY UNDERGROUND WATER BASIN</t>
  </si>
  <si>
    <t xml:space="preserve"> </t>
  </si>
  <si>
    <t>LICENSE/CERT FEES</t>
  </si>
  <si>
    <t>OUT OF STATE TOTAL</t>
  </si>
  <si>
    <t>STAR BONDS</t>
  </si>
  <si>
    <t>GST</t>
  </si>
  <si>
    <t>BASIC CITY-COUNTY RELIEF TAX - FISCAL YEAR 2011-12</t>
  </si>
  <si>
    <t>SUPPLEMENTAL CITY-COUNTY RELIEF TAX DISTRIBUTION THE THE COUNTY LEVEL FOR FISCAL YEAR 2011-12</t>
  </si>
  <si>
    <t>CIGARETTE TAX - FISCAL YEAR 2011-12</t>
  </si>
  <si>
    <t>LIQUOR TAX - FISCAL YEAR 2011-12</t>
  </si>
  <si>
    <t>REAL PROPERTY TRANSFER TAX - FISCAL YEAR 2011-12</t>
  </si>
  <si>
    <t>GOVERNMENT SERVICES TAX - FISCAL YEAR 2011-12</t>
  </si>
  <si>
    <t>MONTHLY WHITE PINE COUNTY CTX DISTRIBUTIONS  FISCAL YEAR 2011-12 - INTERLOCAL AGREEMENT</t>
  </si>
  <si>
    <t>SUPPLEMENTAL CITY-COUNTY RELIEF TAX INSTATE COLLECTIONS FOR FISCAL YEAR 2011-12</t>
  </si>
  <si>
    <t>SUPPLEMENTAL CITY-COUNTY RELIEF TAX OUT OF STATE COLLECTIONS FOR FISCAL YEAR 2011-12</t>
  </si>
  <si>
    <t>FISCAL YEAR 2011-12</t>
  </si>
  <si>
    <t>MONTHLY CLARK COUNTY CTX DISTRIBUTIONS  FISCAL YEAR 2011-12 - INTERLOCAL AGREEMENT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</si>
</sst>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_);_(@_)"/>
    <numFmt numFmtId="171" formatCode="_(* #,##0.00_);_(* \(#,##0.00\);_(* &quot;-&quot;_);_(@_)"/>
    <numFmt numFmtId="172" formatCode="&quot;$&quot;#,##0"/>
  </numFmts>
  <fonts count="6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6"/>
      <color indexed="4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6"/>
      <color indexed="46"/>
      <name val="Arial"/>
      <family val="2"/>
    </font>
    <font>
      <sz val="16"/>
      <color indexed="14"/>
      <name val="Arial"/>
      <family val="2"/>
    </font>
    <font>
      <sz val="16"/>
      <color indexed="10"/>
      <name val="Arial"/>
      <family val="2"/>
    </font>
    <font>
      <sz val="16"/>
      <color indexed="57"/>
      <name val="Arial"/>
      <family val="2"/>
    </font>
    <font>
      <sz val="16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color indexed="5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10" xfId="42" applyNumberFormat="1" applyFont="1" applyFill="1" applyBorder="1" applyAlignment="1">
      <alignment/>
    </xf>
    <xf numFmtId="43" fontId="0" fillId="0" borderId="10" xfId="42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44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2" xfId="44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11" xfId="44" applyBorder="1" applyAlignment="1">
      <alignment/>
    </xf>
    <xf numFmtId="0" fontId="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44" fontId="0" fillId="0" borderId="19" xfId="44" applyBorder="1" applyAlignment="1">
      <alignment/>
    </xf>
    <xf numFmtId="0" fontId="9" fillId="0" borderId="0" xfId="0" applyFont="1" applyAlignment="1">
      <alignment/>
    </xf>
    <xf numFmtId="43" fontId="0" fillId="0" borderId="20" xfId="0" applyNumberFormat="1" applyBorder="1" applyAlignment="1">
      <alignment/>
    </xf>
    <xf numFmtId="43" fontId="0" fillId="0" borderId="20" xfId="44" applyNumberFormat="1" applyBorder="1" applyAlignment="1">
      <alignment/>
    </xf>
    <xf numFmtId="41" fontId="0" fillId="0" borderId="0" xfId="0" applyNumberFormat="1" applyAlignment="1">
      <alignment/>
    </xf>
    <xf numFmtId="0" fontId="10" fillId="0" borderId="0" xfId="0" applyFont="1" applyAlignment="1">
      <alignment/>
    </xf>
    <xf numFmtId="41" fontId="0" fillId="0" borderId="10" xfId="0" applyNumberFormat="1" applyBorder="1" applyAlignment="1">
      <alignment/>
    </xf>
    <xf numFmtId="43" fontId="0" fillId="0" borderId="10" xfId="44" applyNumberForma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32" borderId="21" xfId="0" applyNumberFormat="1" applyFont="1" applyFill="1" applyBorder="1" applyAlignment="1">
      <alignment/>
    </xf>
    <xf numFmtId="43" fontId="0" fillId="0" borderId="22" xfId="0" applyNumberForma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3" fontId="0" fillId="0" borderId="22" xfId="44" applyNumberFormat="1" applyBorder="1" applyAlignment="1">
      <alignment/>
    </xf>
    <xf numFmtId="43" fontId="14" fillId="0" borderId="0" xfId="0" applyNumberFormat="1" applyFont="1" applyAlignment="1">
      <alignment/>
    </xf>
    <xf numFmtId="43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44" applyNumberFormat="1" applyAlignment="1">
      <alignment/>
    </xf>
    <xf numFmtId="171" fontId="0" fillId="0" borderId="0" xfId="0" applyNumberForma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%20-%20Adm%20Svc\Distribution%20&amp;%20Statistics\Distributions\FY%2012%20MONTHLY%20CTX\JUNE%20DIST%20FY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INPUT PAGE"/>
      <sheetName val="1st TIER CALC"/>
      <sheetName val="1ST TIER DIST"/>
      <sheetName val="CC"/>
      <sheetName val="CH"/>
      <sheetName val="CL"/>
      <sheetName val="CL Interlocal"/>
      <sheetName val="MONTHLY CL"/>
      <sheetName val="DO"/>
      <sheetName val="EL"/>
      <sheetName val="ES"/>
      <sheetName val="EU"/>
      <sheetName val="HU"/>
      <sheetName val="LA"/>
      <sheetName val="LI"/>
      <sheetName val="LY"/>
      <sheetName val="MI"/>
      <sheetName val="NYE"/>
      <sheetName val="PE"/>
      <sheetName val="ST"/>
      <sheetName val="WA"/>
      <sheetName val="WP"/>
      <sheetName val="WP IL"/>
      <sheetName val="MONTHLY WP"/>
      <sheetName val="YTD DIST SUM"/>
      <sheetName val="Base"/>
      <sheetName val="DATA BASE"/>
      <sheetName val="TD#s"/>
      <sheetName val="TD LOG"/>
      <sheetName val="TREASURERS"/>
      <sheetName val="SCCRT COLLECTIONS"/>
      <sheetName val="MONTHLY DIST"/>
      <sheetName val="instate coll"/>
      <sheetName val="MVPT "/>
      <sheetName val="Chart"/>
    </sheetNames>
    <sheetDataSet>
      <sheetData sheetId="27">
        <row r="9">
          <cell r="CG9">
            <v>1768114.09</v>
          </cell>
        </row>
        <row r="12">
          <cell r="CG12">
            <v>2294.87</v>
          </cell>
        </row>
        <row r="13">
          <cell r="CG13">
            <v>23145.48</v>
          </cell>
        </row>
        <row r="15">
          <cell r="CG15">
            <v>1793554.4400000002</v>
          </cell>
        </row>
        <row r="19">
          <cell r="CG19">
            <v>431578.93</v>
          </cell>
        </row>
        <row r="21">
          <cell r="CG21">
            <v>123656.71</v>
          </cell>
        </row>
        <row r="24">
          <cell r="CG24">
            <v>649.09</v>
          </cell>
        </row>
        <row r="25">
          <cell r="CG25">
            <v>21587.08</v>
          </cell>
        </row>
        <row r="27">
          <cell r="CG27">
            <v>577471.8099999999</v>
          </cell>
        </row>
        <row r="31">
          <cell r="CG31">
            <v>862.17</v>
          </cell>
        </row>
        <row r="33">
          <cell r="CG33">
            <v>21657303.98</v>
          </cell>
        </row>
        <row r="35">
          <cell r="CG35">
            <v>662830.24</v>
          </cell>
        </row>
        <row r="36">
          <cell r="CG36">
            <v>6088687.89</v>
          </cell>
        </row>
        <row r="37">
          <cell r="CG37">
            <v>17505337.27</v>
          </cell>
        </row>
        <row r="38">
          <cell r="CG38">
            <v>8405671.04</v>
          </cell>
        </row>
        <row r="39">
          <cell r="CG39">
            <v>2962191.9</v>
          </cell>
        </row>
        <row r="41">
          <cell r="CG41">
            <v>42164.98</v>
          </cell>
        </row>
        <row r="42">
          <cell r="CG42">
            <v>3064583.68</v>
          </cell>
        </row>
        <row r="43">
          <cell r="CG43">
            <v>0</v>
          </cell>
        </row>
        <row r="44">
          <cell r="CG44">
            <v>473887.97</v>
          </cell>
        </row>
        <row r="45">
          <cell r="CG45">
            <v>173377.75</v>
          </cell>
        </row>
        <row r="46">
          <cell r="CG46">
            <v>4578606.82</v>
          </cell>
        </row>
        <row r="47">
          <cell r="CG47">
            <v>29682.04</v>
          </cell>
        </row>
        <row r="48">
          <cell r="CG48">
            <v>1284626.86</v>
          </cell>
        </row>
        <row r="49">
          <cell r="CG49">
            <v>10378.31</v>
          </cell>
        </row>
        <row r="50">
          <cell r="CG50">
            <v>632902.9</v>
          </cell>
        </row>
        <row r="51">
          <cell r="CG51">
            <v>56002.07</v>
          </cell>
        </row>
        <row r="52">
          <cell r="CG52">
            <v>1010809.75</v>
          </cell>
        </row>
        <row r="55">
          <cell r="CG55">
            <v>39813.37</v>
          </cell>
        </row>
        <row r="56">
          <cell r="CG56">
            <v>3157884.65</v>
          </cell>
        </row>
        <row r="57">
          <cell r="CG57">
            <v>142663.99</v>
          </cell>
        </row>
        <row r="58">
          <cell r="CG58">
            <v>1304540.06</v>
          </cell>
        </row>
        <row r="59">
          <cell r="CG59">
            <v>54840.3</v>
          </cell>
        </row>
        <row r="60">
          <cell r="CG60">
            <v>10450.72</v>
          </cell>
        </row>
        <row r="62">
          <cell r="CG62">
            <v>73350100.71</v>
          </cell>
        </row>
        <row r="66">
          <cell r="CG66">
            <v>11498.7</v>
          </cell>
        </row>
        <row r="67">
          <cell r="CG67">
            <v>609.25</v>
          </cell>
        </row>
        <row r="68">
          <cell r="CG68">
            <v>11221.62</v>
          </cell>
        </row>
        <row r="69">
          <cell r="CG69">
            <v>36472.53</v>
          </cell>
        </row>
        <row r="72">
          <cell r="CG72">
            <v>863079.72</v>
          </cell>
        </row>
        <row r="74">
          <cell r="CG74">
            <v>20696.22</v>
          </cell>
        </row>
        <row r="75">
          <cell r="CG75">
            <v>850.74</v>
          </cell>
        </row>
        <row r="76">
          <cell r="CG76">
            <v>27448.86</v>
          </cell>
        </row>
        <row r="79">
          <cell r="CG79">
            <v>1880.23</v>
          </cell>
        </row>
        <row r="80">
          <cell r="CG80">
            <v>1418.18</v>
          </cell>
        </row>
        <row r="81">
          <cell r="CG81">
            <v>10359.13</v>
          </cell>
        </row>
        <row r="82">
          <cell r="CG82">
            <v>131147.34</v>
          </cell>
        </row>
        <row r="83">
          <cell r="CG83">
            <v>60675.59</v>
          </cell>
        </row>
        <row r="84">
          <cell r="CG84">
            <v>20805.89</v>
          </cell>
        </row>
        <row r="85">
          <cell r="CG85">
            <v>41658.07</v>
          </cell>
        </row>
        <row r="86">
          <cell r="CG86">
            <v>1339.94</v>
          </cell>
        </row>
        <row r="87">
          <cell r="CG87">
            <v>575.98</v>
          </cell>
        </row>
        <row r="88">
          <cell r="CG88">
            <v>4161.42</v>
          </cell>
        </row>
        <row r="89">
          <cell r="CG89">
            <v>1521.74</v>
          </cell>
        </row>
        <row r="90">
          <cell r="CG90">
            <v>30817.56</v>
          </cell>
        </row>
        <row r="91">
          <cell r="CG91">
            <v>0</v>
          </cell>
        </row>
        <row r="92">
          <cell r="CG92">
            <v>5890.15</v>
          </cell>
        </row>
        <row r="93">
          <cell r="CG93">
            <v>321091.33</v>
          </cell>
        </row>
        <row r="94">
          <cell r="CG94">
            <v>5170.77</v>
          </cell>
        </row>
        <row r="95">
          <cell r="CG95">
            <v>2187.99</v>
          </cell>
        </row>
        <row r="96">
          <cell r="CG96">
            <v>6873.06</v>
          </cell>
        </row>
        <row r="97">
          <cell r="CG97">
            <v>252.37</v>
          </cell>
        </row>
        <row r="98">
          <cell r="CG98">
            <v>1619704.3800000001</v>
          </cell>
        </row>
        <row r="102">
          <cell r="CG102">
            <v>32616.36</v>
          </cell>
        </row>
        <row r="103">
          <cell r="CG103">
            <v>13620.96</v>
          </cell>
        </row>
        <row r="106">
          <cell r="CG106">
            <v>1383231.19</v>
          </cell>
        </row>
        <row r="108">
          <cell r="CG108">
            <v>172972.03</v>
          </cell>
        </row>
        <row r="109">
          <cell r="CG109">
            <v>1244341.84</v>
          </cell>
        </row>
        <row r="110">
          <cell r="CG110">
            <v>111974.33</v>
          </cell>
        </row>
        <row r="111">
          <cell r="CG111">
            <v>253668.99</v>
          </cell>
        </row>
        <row r="113">
          <cell r="CG113">
            <v>131104.26</v>
          </cell>
        </row>
        <row r="114">
          <cell r="CG114">
            <v>869.62</v>
          </cell>
        </row>
        <row r="115">
          <cell r="CG115">
            <v>698.6</v>
          </cell>
        </row>
        <row r="117">
          <cell r="CG117">
            <v>3345098.18</v>
          </cell>
        </row>
        <row r="121">
          <cell r="CG121">
            <v>102582.55</v>
          </cell>
        </row>
        <row r="123">
          <cell r="CG123">
            <v>2234.21</v>
          </cell>
        </row>
        <row r="124">
          <cell r="CG124">
            <v>1650.95</v>
          </cell>
        </row>
        <row r="126">
          <cell r="CG126">
            <v>106467.71</v>
          </cell>
        </row>
        <row r="130">
          <cell r="CG130">
            <v>4589.82</v>
          </cell>
        </row>
        <row r="133">
          <cell r="CG133">
            <v>583504.22</v>
          </cell>
        </row>
        <row r="135">
          <cell r="CG135">
            <v>132.29</v>
          </cell>
        </row>
        <row r="136">
          <cell r="CG136">
            <v>353.4</v>
          </cell>
        </row>
        <row r="139">
          <cell r="CG139">
            <v>550.58</v>
          </cell>
        </row>
        <row r="140">
          <cell r="CG140">
            <v>550.58</v>
          </cell>
        </row>
        <row r="142">
          <cell r="CG142">
            <v>589680.8899999999</v>
          </cell>
        </row>
        <row r="146">
          <cell r="CG146">
            <v>1190758.59</v>
          </cell>
        </row>
        <row r="148">
          <cell r="CG148">
            <v>455226.28</v>
          </cell>
        </row>
        <row r="151">
          <cell r="CG151">
            <v>44255.02</v>
          </cell>
        </row>
        <row r="152">
          <cell r="CG152">
            <v>3829.58</v>
          </cell>
        </row>
        <row r="153">
          <cell r="CG153">
            <v>125521.67</v>
          </cell>
        </row>
        <row r="154">
          <cell r="CG154">
            <v>394.2</v>
          </cell>
        </row>
        <row r="155">
          <cell r="CG155">
            <v>3992.97</v>
          </cell>
        </row>
        <row r="156">
          <cell r="CG156">
            <v>4963.59</v>
          </cell>
        </row>
        <row r="157">
          <cell r="CG157">
            <v>4075.47</v>
          </cell>
        </row>
        <row r="158">
          <cell r="CG158">
            <v>943.59</v>
          </cell>
        </row>
        <row r="159">
          <cell r="CG159">
            <v>21476.81</v>
          </cell>
        </row>
        <row r="161">
          <cell r="CG161">
            <v>1855437.7700000003</v>
          </cell>
        </row>
        <row r="165">
          <cell r="CG165">
            <v>296.17</v>
          </cell>
        </row>
        <row r="168">
          <cell r="CG168">
            <v>300791.52</v>
          </cell>
        </row>
        <row r="170">
          <cell r="CG170">
            <v>1252.8</v>
          </cell>
        </row>
        <row r="171">
          <cell r="CG171">
            <v>18661.97</v>
          </cell>
        </row>
        <row r="172">
          <cell r="CG172">
            <v>1698.42</v>
          </cell>
        </row>
        <row r="175">
          <cell r="CG175">
            <v>58620.23</v>
          </cell>
        </row>
        <row r="177">
          <cell r="CG177">
            <v>381321.1099999999</v>
          </cell>
        </row>
        <row r="181">
          <cell r="CG181">
            <v>104328.64</v>
          </cell>
        </row>
        <row r="183">
          <cell r="CG183">
            <v>11707.25</v>
          </cell>
        </row>
        <row r="185">
          <cell r="CG185">
            <v>1776.28</v>
          </cell>
        </row>
        <row r="186">
          <cell r="CG186">
            <v>3218.44</v>
          </cell>
        </row>
        <row r="187">
          <cell r="CG187">
            <v>4290.59</v>
          </cell>
        </row>
        <row r="190">
          <cell r="CG190">
            <v>11001.35</v>
          </cell>
        </row>
        <row r="191">
          <cell r="CG191">
            <v>4142.73</v>
          </cell>
        </row>
        <row r="192">
          <cell r="CG192">
            <v>2351.89</v>
          </cell>
        </row>
        <row r="194">
          <cell r="CG194">
            <v>142817.17</v>
          </cell>
        </row>
        <row r="198">
          <cell r="CG198">
            <v>1588.67</v>
          </cell>
        </row>
        <row r="199">
          <cell r="CG199">
            <v>191.97</v>
          </cell>
        </row>
        <row r="202">
          <cell r="CG202">
            <v>1045085.13</v>
          </cell>
        </row>
        <row r="204">
          <cell r="CG204">
            <v>30014.18</v>
          </cell>
        </row>
        <row r="206">
          <cell r="CG206">
            <v>11206.33</v>
          </cell>
        </row>
        <row r="209">
          <cell r="CG209">
            <v>710.11</v>
          </cell>
        </row>
        <row r="210">
          <cell r="CG210">
            <v>39014.78</v>
          </cell>
        </row>
        <row r="211">
          <cell r="CG211">
            <v>6029.48</v>
          </cell>
        </row>
        <row r="212">
          <cell r="CG212">
            <v>5203.82</v>
          </cell>
        </row>
        <row r="213">
          <cell r="CG213">
            <v>10529.74</v>
          </cell>
        </row>
        <row r="214">
          <cell r="CG214">
            <v>7301.98</v>
          </cell>
        </row>
        <row r="215">
          <cell r="CG215">
            <v>3865.93</v>
          </cell>
        </row>
        <row r="216">
          <cell r="CG216">
            <v>20136.63</v>
          </cell>
        </row>
        <row r="218">
          <cell r="CG218">
            <v>1180878.75</v>
          </cell>
        </row>
        <row r="222">
          <cell r="CG222">
            <v>172080.99</v>
          </cell>
        </row>
        <row r="225">
          <cell r="CG225">
            <v>10047.53</v>
          </cell>
        </row>
        <row r="227">
          <cell r="CG227">
            <v>182128.52</v>
          </cell>
        </row>
        <row r="231">
          <cell r="CG231">
            <v>1020624.28</v>
          </cell>
        </row>
        <row r="233">
          <cell r="CG233">
            <v>8305.11</v>
          </cell>
        </row>
        <row r="235">
          <cell r="CG235">
            <v>10132.72</v>
          </cell>
        </row>
        <row r="236">
          <cell r="CG236">
            <v>33217.21</v>
          </cell>
        </row>
        <row r="237">
          <cell r="CG237">
            <v>456.16</v>
          </cell>
        </row>
        <row r="238">
          <cell r="CG238">
            <v>66003.88</v>
          </cell>
        </row>
        <row r="239">
          <cell r="CG239">
            <v>22394.83</v>
          </cell>
        </row>
        <row r="240">
          <cell r="CG240">
            <v>27716.77</v>
          </cell>
        </row>
        <row r="243">
          <cell r="CG243">
            <v>804.1</v>
          </cell>
        </row>
        <row r="244">
          <cell r="CG244">
            <v>558.84</v>
          </cell>
        </row>
        <row r="246">
          <cell r="CG246">
            <v>0</v>
          </cell>
        </row>
        <row r="247">
          <cell r="CG247">
            <v>8906.83</v>
          </cell>
        </row>
        <row r="248">
          <cell r="CG248">
            <v>5210.39</v>
          </cell>
        </row>
        <row r="249">
          <cell r="CG249">
            <v>2230.32</v>
          </cell>
        </row>
        <row r="250">
          <cell r="CG250">
            <v>222.56</v>
          </cell>
        </row>
        <row r="252">
          <cell r="CG252">
            <v>1206784.0000000002</v>
          </cell>
        </row>
        <row r="256">
          <cell r="CG256">
            <v>188084.27</v>
          </cell>
        </row>
        <row r="258">
          <cell r="CG258">
            <v>35379.02</v>
          </cell>
        </row>
        <row r="261">
          <cell r="CG261">
            <v>24494.19</v>
          </cell>
        </row>
        <row r="263">
          <cell r="CG263">
            <v>247957.47999999998</v>
          </cell>
        </row>
        <row r="267">
          <cell r="CG267">
            <v>199707.01</v>
          </cell>
        </row>
        <row r="270">
          <cell r="CG270">
            <v>67.84</v>
          </cell>
        </row>
        <row r="272">
          <cell r="CG272">
            <v>199774.85</v>
          </cell>
        </row>
        <row r="276">
          <cell r="CG276">
            <v>10995.33</v>
          </cell>
        </row>
        <row r="277">
          <cell r="CG277">
            <v>5324.45</v>
          </cell>
        </row>
        <row r="278">
          <cell r="CG278">
            <v>752.46</v>
          </cell>
        </row>
        <row r="281">
          <cell r="CG281">
            <v>6470899.34</v>
          </cell>
        </row>
        <row r="283">
          <cell r="CG283">
            <v>3671435.99</v>
          </cell>
        </row>
        <row r="284">
          <cell r="CG284">
            <v>1565246.93</v>
          </cell>
        </row>
        <row r="287">
          <cell r="CG287">
            <v>12619.31</v>
          </cell>
        </row>
        <row r="288">
          <cell r="CG288">
            <v>86744.64</v>
          </cell>
        </row>
        <row r="289">
          <cell r="CG289">
            <v>239469.55</v>
          </cell>
        </row>
        <row r="290">
          <cell r="CG290">
            <v>12985.24</v>
          </cell>
        </row>
        <row r="291">
          <cell r="CG291">
            <v>98677.24</v>
          </cell>
        </row>
        <row r="292">
          <cell r="CG292">
            <v>429162.94</v>
          </cell>
        </row>
        <row r="294">
          <cell r="CG294">
            <v>12604313.420000002</v>
          </cell>
        </row>
        <row r="298">
          <cell r="CG298">
            <v>259593.82</v>
          </cell>
        </row>
        <row r="300">
          <cell r="CG300">
            <v>90321.17</v>
          </cell>
        </row>
        <row r="302">
          <cell r="CG302">
            <v>1317.22</v>
          </cell>
        </row>
        <row r="303">
          <cell r="CG303">
            <v>4514.68</v>
          </cell>
        </row>
        <row r="304">
          <cell r="CG304">
            <v>1562.43</v>
          </cell>
        </row>
        <row r="307">
          <cell r="CG307">
            <v>31591.48</v>
          </cell>
        </row>
        <row r="309">
          <cell r="CG309">
            <v>388900.79999999993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14.7109375" style="1" customWidth="1"/>
    <col min="8" max="8" width="16.57421875" style="1" bestFit="1" customWidth="1"/>
    <col min="9" max="16384" width="9.140625" style="1" customWidth="1"/>
  </cols>
  <sheetData>
    <row r="2" spans="3:7" ht="18">
      <c r="C2" s="86" t="s">
        <v>0</v>
      </c>
      <c r="D2" s="86"/>
      <c r="E2" s="86"/>
      <c r="F2" s="86"/>
      <c r="G2" s="86"/>
    </row>
    <row r="3" spans="3:7" ht="12.75">
      <c r="C3" s="87" t="s">
        <v>1</v>
      </c>
      <c r="D3" s="87"/>
      <c r="E3" s="87"/>
      <c r="F3" s="87"/>
      <c r="G3" s="87"/>
    </row>
    <row r="4" ht="12.75">
      <c r="E4" s="2" t="s">
        <v>264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254</v>
      </c>
      <c r="H7" s="3" t="s">
        <v>8</v>
      </c>
    </row>
    <row r="8" spans="1:7" ht="12.75">
      <c r="A8" s="4"/>
      <c r="B8" s="4"/>
      <c r="C8" s="4"/>
      <c r="D8" s="4"/>
      <c r="E8" s="4"/>
      <c r="F8" s="4"/>
      <c r="G8" s="4"/>
    </row>
    <row r="9" spans="1:8" ht="12.75">
      <c r="A9" s="4" t="s">
        <v>9</v>
      </c>
      <c r="B9" s="5">
        <f>BCCRT!N6</f>
        <v>3803804.16</v>
      </c>
      <c r="C9" s="5">
        <f>SCCRT!N6</f>
        <v>13125327.58</v>
      </c>
      <c r="D9" s="6">
        <f>'CIG TAX'!N6</f>
        <v>233780.69999999998</v>
      </c>
      <c r="E9" s="6">
        <f>'LIQ TAX'!N6</f>
        <v>71502.34</v>
      </c>
      <c r="F9" s="5">
        <f>RPTT!N6</f>
        <v>225080.34999999998</v>
      </c>
      <c r="G9" s="5">
        <f>'Gov''t Services'!N6</f>
        <v>1830085.95</v>
      </c>
      <c r="H9" s="7">
        <f>SUM(B9:G9)</f>
        <v>19289581.080000002</v>
      </c>
    </row>
    <row r="10" spans="1:8" ht="12.75">
      <c r="A10" s="4" t="s">
        <v>10</v>
      </c>
      <c r="B10" s="5">
        <f>BCCRT!N7</f>
        <v>1224758.75</v>
      </c>
      <c r="C10" s="5">
        <f>SCCRT!N7</f>
        <v>4034285.43</v>
      </c>
      <c r="D10" s="6">
        <f>'CIG TAX'!N7</f>
        <v>109371.45</v>
      </c>
      <c r="E10" s="6">
        <f>'LIQ TAX'!N7</f>
        <v>33400.4</v>
      </c>
      <c r="F10" s="5">
        <f>RPTT!N7</f>
        <v>73641.70000000001</v>
      </c>
      <c r="G10" s="5">
        <f>'Gov''t Services'!N7</f>
        <v>1021413.71</v>
      </c>
      <c r="H10" s="7">
        <f aca="true" t="shared" si="0" ref="H10:H25">SUM(B10:G10)</f>
        <v>6496871.44</v>
      </c>
    </row>
    <row r="11" spans="1:8" ht="12.75">
      <c r="A11" s="4" t="s">
        <v>11</v>
      </c>
      <c r="B11" s="5">
        <f>BCCRT!N8</f>
        <v>152542321.19</v>
      </c>
      <c r="C11" s="5">
        <f>SCCRT!N8</f>
        <v>532239199.13</v>
      </c>
      <c r="D11" s="6">
        <f>'CIG TAX'!N8</f>
        <v>8234896.56</v>
      </c>
      <c r="E11" s="6">
        <f>'LIQ TAX'!N8</f>
        <v>2518325.3200000003</v>
      </c>
      <c r="F11" s="5">
        <f>RPTT!N8</f>
        <v>16202828.849999998</v>
      </c>
      <c r="G11" s="5">
        <f>'Gov''t Services'!N8</f>
        <v>80569473.66</v>
      </c>
      <c r="H11" s="7">
        <f t="shared" si="0"/>
        <v>792307044.7099999</v>
      </c>
    </row>
    <row r="12" spans="1:8" ht="12.75">
      <c r="A12" s="4" t="s">
        <v>12</v>
      </c>
      <c r="B12" s="5">
        <f>BCCRT!N9</f>
        <v>2860561.29</v>
      </c>
      <c r="C12" s="5">
        <f>SCCRT!N9</f>
        <v>12722011.559999995</v>
      </c>
      <c r="D12" s="6">
        <f>'CIG TAX'!N9</f>
        <v>204827.24</v>
      </c>
      <c r="E12" s="6">
        <f>'LIQ TAX'!N9</f>
        <v>62578.61</v>
      </c>
      <c r="F12" s="5">
        <f>RPTT!N9</f>
        <v>443712.86</v>
      </c>
      <c r="G12" s="5">
        <f>'Gov''t Services'!N9</f>
        <v>1974549.92</v>
      </c>
      <c r="H12" s="7">
        <f t="shared" si="0"/>
        <v>18268241.479999993</v>
      </c>
    </row>
    <row r="13" spans="1:8" ht="12.75">
      <c r="A13" s="4" t="s">
        <v>13</v>
      </c>
      <c r="B13" s="5">
        <f>BCCRT!N10</f>
        <v>6722961.350000001</v>
      </c>
      <c r="C13" s="5">
        <f>SCCRT!N10</f>
        <v>24259381.69</v>
      </c>
      <c r="D13" s="6">
        <f>'CIG TAX'!N10</f>
        <v>216291.65000000002</v>
      </c>
      <c r="E13" s="6">
        <f>'LIQ TAX'!N10</f>
        <v>66059.36</v>
      </c>
      <c r="F13" s="5">
        <f>RPTT!N10</f>
        <v>280146.9</v>
      </c>
      <c r="G13" s="5">
        <f>'Gov''t Services'!N10</f>
        <v>3757523.5299999993</v>
      </c>
      <c r="H13" s="7">
        <f t="shared" si="0"/>
        <v>35302364.48</v>
      </c>
    </row>
    <row r="14" spans="1:8" ht="12.75">
      <c r="A14" s="4" t="s">
        <v>14</v>
      </c>
      <c r="B14" s="5">
        <f>BCCRT!N11</f>
        <v>100339.6</v>
      </c>
      <c r="C14" s="5">
        <f>SCCRT!N11</f>
        <v>887727.7200000002</v>
      </c>
      <c r="D14" s="6">
        <f>'CIG TAX'!N11</f>
        <v>4555.99</v>
      </c>
      <c r="E14" s="6">
        <f>'LIQ TAX'!N11</f>
        <v>1380.9399999999998</v>
      </c>
      <c r="F14" s="5">
        <f>RPTT!N11</f>
        <v>4387.9</v>
      </c>
      <c r="G14" s="5">
        <f>'Gov''t Services'!N11</f>
        <v>136309.97</v>
      </c>
      <c r="H14" s="7">
        <f t="shared" si="0"/>
        <v>1134702.12</v>
      </c>
    </row>
    <row r="15" spans="1:8" ht="12.75">
      <c r="A15" s="4" t="s">
        <v>15</v>
      </c>
      <c r="B15" s="5">
        <f>BCCRT!N12</f>
        <v>1514758.65</v>
      </c>
      <c r="C15" s="5">
        <f>SCCRT!N12</f>
        <v>5706515.59</v>
      </c>
      <c r="D15" s="6">
        <f>'CIG TAX'!N12</f>
        <v>7011.589999999999</v>
      </c>
      <c r="E15" s="6">
        <f>'LIQ TAX'!N12</f>
        <v>2159.1</v>
      </c>
      <c r="F15" s="5">
        <f>RPTT!N12</f>
        <v>33790.35</v>
      </c>
      <c r="G15" s="5">
        <f>'Gov''t Services'!N12</f>
        <v>259851.72</v>
      </c>
      <c r="H15" s="7">
        <f t="shared" si="0"/>
        <v>7524086.999999999</v>
      </c>
    </row>
    <row r="16" spans="1:8" ht="12.75">
      <c r="A16" s="4" t="s">
        <v>16</v>
      </c>
      <c r="B16" s="5">
        <f>BCCRT!N13</f>
        <v>3027360.2600000002</v>
      </c>
      <c r="C16" s="5">
        <f>SCCRT!N13</f>
        <v>11062485.729999999</v>
      </c>
      <c r="D16" s="6">
        <f>'CIG TAX'!N13</f>
        <v>75920.19</v>
      </c>
      <c r="E16" s="6">
        <f>'LIQ TAX'!N13</f>
        <v>23170.27</v>
      </c>
      <c r="F16" s="5">
        <f>RPTT!N13</f>
        <v>110039.03000000001</v>
      </c>
      <c r="G16" s="5">
        <f>'Gov''t Services'!N13</f>
        <v>1346890.5</v>
      </c>
      <c r="H16" s="7">
        <f t="shared" si="0"/>
        <v>15645865.979999997</v>
      </c>
    </row>
    <row r="17" spans="1:8" ht="12.75">
      <c r="A17" s="4" t="s">
        <v>17</v>
      </c>
      <c r="B17" s="5">
        <f>BCCRT!N14</f>
        <v>1618897.2899999998</v>
      </c>
      <c r="C17" s="5">
        <f>SCCRT!N14</f>
        <v>2224255.0800000005</v>
      </c>
      <c r="D17" s="6">
        <f>'CIG TAX'!N14</f>
        <v>25061.87</v>
      </c>
      <c r="E17" s="6">
        <f>'LIQ TAX'!N14</f>
        <v>7664.170000000001</v>
      </c>
      <c r="F17" s="5">
        <f>RPTT!N14</f>
        <v>24135.1</v>
      </c>
      <c r="G17" s="5">
        <f>'Gov''t Services'!N14</f>
        <v>629489.43</v>
      </c>
      <c r="H17" s="7">
        <f t="shared" si="0"/>
        <v>4529502.94</v>
      </c>
    </row>
    <row r="18" spans="1:8" ht="12.75">
      <c r="A18" s="4" t="s">
        <v>18</v>
      </c>
      <c r="B18" s="5">
        <f>BCCRT!N15</f>
        <v>144834.19</v>
      </c>
      <c r="C18" s="5">
        <f>SCCRT!N15</f>
        <v>1072353.24</v>
      </c>
      <c r="D18" s="6">
        <f>'CIG TAX'!N15</f>
        <v>19848.39</v>
      </c>
      <c r="E18" s="6">
        <f>'LIQ TAX'!N15</f>
        <v>6095.1500000000015</v>
      </c>
      <c r="F18" s="5">
        <f>RPTT!N15</f>
        <v>16708.45</v>
      </c>
      <c r="G18" s="5">
        <f>'Gov''t Services'!N15</f>
        <v>367254.67</v>
      </c>
      <c r="H18" s="7">
        <f t="shared" si="0"/>
        <v>1627094.0899999996</v>
      </c>
    </row>
    <row r="19" spans="1:8" ht="12.75">
      <c r="A19" s="4" t="s">
        <v>19</v>
      </c>
      <c r="B19" s="5">
        <f>BCCRT!N16</f>
        <v>1710524.04</v>
      </c>
      <c r="C19" s="5">
        <f>SCCRT!N16</f>
        <v>9455548.92</v>
      </c>
      <c r="D19" s="6">
        <f>'CIG TAX'!N16</f>
        <v>218994.99</v>
      </c>
      <c r="E19" s="6">
        <f>'LIQ TAX'!N16</f>
        <v>66976.51</v>
      </c>
      <c r="F19" s="5">
        <f>RPTT!N16</f>
        <v>265668.15</v>
      </c>
      <c r="G19" s="5">
        <f>'Gov''t Services'!N16</f>
        <v>2110334.8600000003</v>
      </c>
      <c r="H19" s="7">
        <f t="shared" si="0"/>
        <v>13828047.470000003</v>
      </c>
    </row>
    <row r="20" spans="1:8" ht="12.75">
      <c r="A20" s="4" t="s">
        <v>20</v>
      </c>
      <c r="B20" s="5">
        <f>BCCRT!N17</f>
        <v>302443.05</v>
      </c>
      <c r="C20" s="5">
        <f>SCCRT!N17</f>
        <v>1422486.8400000005</v>
      </c>
      <c r="D20" s="6">
        <f>'CIG TAX'!N17</f>
        <v>18797.280000000002</v>
      </c>
      <c r="E20" s="6">
        <f>'LIQ TAX'!N17</f>
        <v>5753.54</v>
      </c>
      <c r="F20" s="5">
        <f>RPTT!N17</f>
        <v>11007.699999999999</v>
      </c>
      <c r="G20" s="5">
        <f>'Gov''t Services'!N17</f>
        <v>330321.51</v>
      </c>
      <c r="H20" s="7">
        <f t="shared" si="0"/>
        <v>2090809.9200000006</v>
      </c>
    </row>
    <row r="21" spans="1:8" ht="12.75">
      <c r="A21" s="4" t="s">
        <v>21</v>
      </c>
      <c r="B21" s="5">
        <f>BCCRT!N18</f>
        <v>2422480.9600000004</v>
      </c>
      <c r="C21" s="5">
        <f>SCCRT!N18</f>
        <v>8118109.669999999</v>
      </c>
      <c r="D21" s="6">
        <f>'CIG TAX'!N18</f>
        <v>189466.37</v>
      </c>
      <c r="E21" s="6">
        <f>'LIQ TAX'!N18</f>
        <v>57905.48</v>
      </c>
      <c r="F21" s="5">
        <f>RPTT!N18</f>
        <v>186547.9</v>
      </c>
      <c r="G21" s="5">
        <f>'Gov''t Services'!N18</f>
        <v>2077155.9899999998</v>
      </c>
      <c r="H21" s="7">
        <f t="shared" si="0"/>
        <v>13051666.37</v>
      </c>
    </row>
    <row r="22" spans="1:8" ht="12.75">
      <c r="A22" s="4" t="s">
        <v>22</v>
      </c>
      <c r="B22" s="5">
        <f>BCCRT!N19</f>
        <v>419617.96</v>
      </c>
      <c r="C22" s="5">
        <f>SCCRT!N19</f>
        <v>1685958.4800000002</v>
      </c>
      <c r="D22" s="6">
        <f>'CIG TAX'!N19</f>
        <v>29628.850000000002</v>
      </c>
      <c r="E22" s="6">
        <f>'LIQ TAX'!N19</f>
        <v>9049.97</v>
      </c>
      <c r="F22" s="5">
        <f>RPTT!N19</f>
        <v>28756.68</v>
      </c>
      <c r="G22" s="5">
        <f>'Gov''t Services'!N19</f>
        <v>465271.09</v>
      </c>
      <c r="H22" s="7">
        <f t="shared" si="0"/>
        <v>2638283.0300000007</v>
      </c>
    </row>
    <row r="23" spans="1:8" ht="12.75">
      <c r="A23" s="4" t="s">
        <v>23</v>
      </c>
      <c r="B23" s="5">
        <f>BCCRT!N20</f>
        <v>341411.02</v>
      </c>
      <c r="C23" s="5">
        <f>SCCRT!N20</f>
        <v>1402318.6799999997</v>
      </c>
      <c r="D23" s="6">
        <f>'CIG TAX'!N20</f>
        <v>17630</v>
      </c>
      <c r="E23" s="6">
        <f>'LIQ TAX'!N20</f>
        <v>5387.26</v>
      </c>
      <c r="F23" s="5">
        <f>RPTT!N20</f>
        <v>86218</v>
      </c>
      <c r="G23" s="5">
        <f>'Gov''t Services'!N20</f>
        <v>254292.87999999998</v>
      </c>
      <c r="H23" s="7">
        <f t="shared" si="0"/>
        <v>2107257.84</v>
      </c>
    </row>
    <row r="24" spans="1:8" ht="12.75">
      <c r="A24" s="4" t="s">
        <v>24</v>
      </c>
      <c r="B24" s="5">
        <f>BCCRT!N21</f>
        <v>26013590.36</v>
      </c>
      <c r="C24" s="5">
        <f>SCCRT!N21</f>
        <v>88978049.66</v>
      </c>
      <c r="D24" s="6">
        <f>'CIG TAX'!N21</f>
        <v>1748991.0499999998</v>
      </c>
      <c r="E24" s="6">
        <f>'LIQ TAX'!N21</f>
        <v>535032.9299999999</v>
      </c>
      <c r="F24" s="5">
        <f>RPTT!N21</f>
        <v>2657796.9000000004</v>
      </c>
      <c r="G24" s="5">
        <f>'Gov''t Services'!N21</f>
        <v>19219614.16</v>
      </c>
      <c r="H24" s="7">
        <f t="shared" si="0"/>
        <v>139153075.06</v>
      </c>
    </row>
    <row r="25" spans="1:8" ht="12.75">
      <c r="A25" s="4" t="s">
        <v>25</v>
      </c>
      <c r="B25" s="8">
        <f>BCCRT!N22</f>
        <v>1224830.08</v>
      </c>
      <c r="C25" s="8">
        <f>SCCRT!N22</f>
        <v>2448372.9600000004</v>
      </c>
      <c r="D25" s="9">
        <f>'CIG TAX'!N22</f>
        <v>40115.759999999995</v>
      </c>
      <c r="E25" s="9">
        <f>'LIQ TAX'!N22</f>
        <v>12287.31</v>
      </c>
      <c r="F25" s="8">
        <f>RPTT!N22</f>
        <v>23126.949999999997</v>
      </c>
      <c r="G25" s="8">
        <f>'Gov''t Services'!N22</f>
        <v>771134.5599999999</v>
      </c>
      <c r="H25" s="10">
        <f t="shared" si="0"/>
        <v>4519867.62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8</v>
      </c>
      <c r="B27" s="12">
        <f>SUM(B9:B26)</f>
        <v>205995494.20000002</v>
      </c>
      <c r="C27" s="12">
        <f aca="true" t="shared" si="1" ref="C27:H27">SUM(C9:C26)</f>
        <v>720844387.96</v>
      </c>
      <c r="D27" s="12">
        <f t="shared" si="1"/>
        <v>11395189.929999998</v>
      </c>
      <c r="E27" s="12">
        <f t="shared" si="1"/>
        <v>3484728.6599999997</v>
      </c>
      <c r="F27" s="12">
        <f t="shared" si="1"/>
        <v>20673593.769999992</v>
      </c>
      <c r="G27" s="12">
        <f t="shared" si="1"/>
        <v>117120968.11</v>
      </c>
      <c r="H27" s="12">
        <f t="shared" si="1"/>
        <v>1079514362.6299999</v>
      </c>
    </row>
    <row r="28" ht="13.5" thickTop="1">
      <c r="H28" s="13"/>
    </row>
  </sheetData>
  <sheetProtection/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53" customWidth="1"/>
    <col min="2" max="2" width="10.140625" style="53" bestFit="1" customWidth="1"/>
    <col min="3" max="3" width="10.8515625" style="53" customWidth="1"/>
    <col min="4" max="4" width="11.421875" style="53" customWidth="1"/>
    <col min="5" max="5" width="10.140625" style="53" bestFit="1" customWidth="1"/>
    <col min="6" max="6" width="10.8515625" style="53" customWidth="1"/>
    <col min="7" max="7" width="10.7109375" style="53" customWidth="1"/>
    <col min="8" max="13" width="10.140625" style="53" bestFit="1" customWidth="1"/>
    <col min="14" max="14" width="11.7109375" style="53" bestFit="1" customWidth="1"/>
    <col min="15" max="16384" width="9.140625" style="53" customWidth="1"/>
  </cols>
  <sheetData>
    <row r="2" ht="18">
      <c r="A2" s="52" t="s">
        <v>261</v>
      </c>
    </row>
    <row r="5" spans="1:14" s="55" customFormat="1" ht="12">
      <c r="A5" s="54" t="s">
        <v>60</v>
      </c>
      <c r="B5" s="54" t="s">
        <v>26</v>
      </c>
      <c r="C5" s="54" t="s">
        <v>27</v>
      </c>
      <c r="D5" s="54" t="s">
        <v>28</v>
      </c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8</v>
      </c>
    </row>
    <row r="7" ht="12.75">
      <c r="A7" s="56"/>
    </row>
    <row r="8" ht="12.75">
      <c r="A8" s="57" t="s">
        <v>67</v>
      </c>
    </row>
    <row r="9" spans="1:14" ht="12.75">
      <c r="A9" s="58" t="s">
        <v>236</v>
      </c>
      <c r="B9" s="53">
        <v>235740.36</v>
      </c>
      <c r="C9" s="53">
        <v>244911.77</v>
      </c>
      <c r="D9" s="53">
        <v>240213.42</v>
      </c>
      <c r="E9" s="53">
        <v>240685.39</v>
      </c>
      <c r="F9" s="53">
        <v>226095.1</v>
      </c>
      <c r="G9" s="53">
        <v>249990.44</v>
      </c>
      <c r="H9" s="53">
        <v>242024.33</v>
      </c>
      <c r="I9" s="53">
        <v>210688.22</v>
      </c>
      <c r="J9" s="53">
        <v>252314.87</v>
      </c>
      <c r="K9" s="53">
        <v>233127.82</v>
      </c>
      <c r="L9" s="53">
        <v>222173.31</v>
      </c>
      <c r="M9" s="53">
        <v>244579.71</v>
      </c>
      <c r="N9" s="53">
        <f>SUM(B9:M9)</f>
        <v>2842544.7399999998</v>
      </c>
    </row>
    <row r="10" ht="12.75">
      <c r="A10" s="58"/>
    </row>
    <row r="11" spans="1:14" ht="12.75">
      <c r="A11" s="58" t="s">
        <v>237</v>
      </c>
      <c r="B11" s="53">
        <v>99146.64</v>
      </c>
      <c r="C11" s="53">
        <v>103003.92</v>
      </c>
      <c r="D11" s="53">
        <v>101027.91</v>
      </c>
      <c r="E11" s="53">
        <v>101226.41</v>
      </c>
      <c r="F11" s="53">
        <v>95090.09</v>
      </c>
      <c r="G11" s="53">
        <v>105139.88</v>
      </c>
      <c r="H11" s="53">
        <v>101789.53</v>
      </c>
      <c r="I11" s="53">
        <v>88610.33</v>
      </c>
      <c r="J11" s="53">
        <v>106117.48</v>
      </c>
      <c r="K11" s="53">
        <v>98047.87</v>
      </c>
      <c r="L11" s="53">
        <v>93440.67</v>
      </c>
      <c r="M11" s="53">
        <v>102864.26</v>
      </c>
      <c r="N11" s="53">
        <f aca="true" t="shared" si="0" ref="N11:N18">SUM(B11:M11)</f>
        <v>1195504.99</v>
      </c>
    </row>
    <row r="12" ht="12.75">
      <c r="A12" s="58"/>
    </row>
    <row r="13" spans="1:14" ht="12.75">
      <c r="A13" s="58" t="s">
        <v>238</v>
      </c>
      <c r="B13" s="53">
        <v>1236.99</v>
      </c>
      <c r="C13" s="53">
        <v>1285.12</v>
      </c>
      <c r="D13" s="53">
        <v>1260.46</v>
      </c>
      <c r="E13" s="53">
        <v>1262.94</v>
      </c>
      <c r="F13" s="53">
        <v>1186.38</v>
      </c>
      <c r="G13" s="53">
        <v>1311.76</v>
      </c>
      <c r="H13" s="53">
        <v>1269.96</v>
      </c>
      <c r="I13" s="53">
        <v>1105.54</v>
      </c>
      <c r="J13" s="53">
        <v>1323.96</v>
      </c>
      <c r="K13" s="53">
        <v>1223.28</v>
      </c>
      <c r="L13" s="53">
        <v>1165.8</v>
      </c>
      <c r="M13" s="53">
        <v>1283.37</v>
      </c>
      <c r="N13" s="53">
        <f t="shared" si="0"/>
        <v>14915.560000000001</v>
      </c>
    </row>
    <row r="14" spans="1:14" ht="12.75">
      <c r="A14" s="58" t="s">
        <v>239</v>
      </c>
      <c r="B14" s="53">
        <v>7346.97</v>
      </c>
      <c r="C14" s="53">
        <v>7632.8</v>
      </c>
      <c r="D14" s="53">
        <v>7486.38</v>
      </c>
      <c r="E14" s="53">
        <v>7501.09</v>
      </c>
      <c r="F14" s="53">
        <v>7046.37</v>
      </c>
      <c r="G14" s="53">
        <v>7791.08</v>
      </c>
      <c r="H14" s="53">
        <v>7542.82</v>
      </c>
      <c r="I14" s="53">
        <v>6566.21</v>
      </c>
      <c r="J14" s="53">
        <v>7863.53</v>
      </c>
      <c r="K14" s="53">
        <v>7265.55</v>
      </c>
      <c r="L14" s="53">
        <v>6924.15</v>
      </c>
      <c r="M14" s="53">
        <v>7622.46</v>
      </c>
      <c r="N14" s="53">
        <f t="shared" si="0"/>
        <v>88589.41</v>
      </c>
    </row>
    <row r="15" spans="1:14" ht="12.75">
      <c r="A15" s="58" t="s">
        <v>240</v>
      </c>
      <c r="B15" s="53">
        <v>3561.03</v>
      </c>
      <c r="C15" s="53">
        <v>3699.57</v>
      </c>
      <c r="D15" s="53">
        <v>3628.6</v>
      </c>
      <c r="E15" s="53">
        <v>3635.73</v>
      </c>
      <c r="F15" s="53">
        <v>3415.33</v>
      </c>
      <c r="G15" s="53">
        <v>3776.29</v>
      </c>
      <c r="H15" s="53">
        <v>3655.96</v>
      </c>
      <c r="I15" s="53">
        <v>3182.6</v>
      </c>
      <c r="J15" s="53">
        <v>3811.4</v>
      </c>
      <c r="K15" s="53">
        <v>3521.57</v>
      </c>
      <c r="L15" s="53">
        <v>3356.09</v>
      </c>
      <c r="M15" s="53">
        <v>3694.56</v>
      </c>
      <c r="N15" s="53">
        <f t="shared" si="0"/>
        <v>42938.729999999996</v>
      </c>
    </row>
    <row r="16" ht="12.75">
      <c r="A16" s="58"/>
    </row>
    <row r="17" ht="12.75">
      <c r="A17" s="57" t="s">
        <v>62</v>
      </c>
    </row>
    <row r="18" spans="1:14" ht="12.75">
      <c r="A18" s="58" t="s">
        <v>241</v>
      </c>
      <c r="B18" s="76">
        <v>27813.54</v>
      </c>
      <c r="C18" s="76">
        <v>28895.62</v>
      </c>
      <c r="D18" s="76">
        <v>28341.29</v>
      </c>
      <c r="E18" s="76">
        <v>28396.97</v>
      </c>
      <c r="F18" s="76">
        <v>26675.56</v>
      </c>
      <c r="G18" s="76">
        <v>29494.82</v>
      </c>
      <c r="H18" s="76">
        <v>28554.95</v>
      </c>
      <c r="I18" s="76">
        <v>24857.79</v>
      </c>
      <c r="J18" s="76">
        <v>29769.06</v>
      </c>
      <c r="K18" s="76">
        <v>27505.3</v>
      </c>
      <c r="L18" s="76">
        <v>26212.85</v>
      </c>
      <c r="M18" s="76">
        <v>28856.44</v>
      </c>
      <c r="N18" s="76">
        <f t="shared" si="0"/>
        <v>335374.19</v>
      </c>
    </row>
    <row r="19" ht="12.75">
      <c r="A19" s="58"/>
    </row>
    <row r="20" spans="1:14" ht="12.75">
      <c r="A20" s="59" t="s">
        <v>242</v>
      </c>
      <c r="B20" s="53">
        <f>SUM(B9:B18)</f>
        <v>374845.52999999997</v>
      </c>
      <c r="C20" s="53">
        <f aca="true" t="shared" si="1" ref="C20:M20">SUM(C9:C18)</f>
        <v>389428.8</v>
      </c>
      <c r="D20" s="53">
        <f t="shared" si="1"/>
        <v>381958.06</v>
      </c>
      <c r="E20" s="53">
        <f t="shared" si="1"/>
        <v>382708.53</v>
      </c>
      <c r="F20" s="53">
        <f t="shared" si="1"/>
        <v>359508.83</v>
      </c>
      <c r="G20" s="53">
        <f t="shared" si="1"/>
        <v>397504.27</v>
      </c>
      <c r="H20" s="53">
        <f t="shared" si="1"/>
        <v>384837.55000000005</v>
      </c>
      <c r="I20" s="53">
        <f t="shared" si="1"/>
        <v>335010.68999999994</v>
      </c>
      <c r="J20" s="53">
        <f t="shared" si="1"/>
        <v>401200.30000000005</v>
      </c>
      <c r="K20" s="53">
        <f t="shared" si="1"/>
        <v>370691.39</v>
      </c>
      <c r="L20" s="53">
        <f t="shared" si="1"/>
        <v>353272.87</v>
      </c>
      <c r="M20" s="53">
        <f t="shared" si="1"/>
        <v>388900.8</v>
      </c>
      <c r="N20" s="53">
        <f>SUM(N9:N18)</f>
        <v>4519867.62</v>
      </c>
    </row>
    <row r="22" ht="12.75">
      <c r="A22" s="56"/>
    </row>
    <row r="23" ht="12.75">
      <c r="A23" s="60"/>
    </row>
    <row r="24" ht="12.75">
      <c r="A24" s="60"/>
    </row>
    <row r="25" ht="12.75">
      <c r="A25" s="61"/>
    </row>
    <row r="26" ht="12.75">
      <c r="A26" s="62"/>
    </row>
    <row r="27" ht="12.75">
      <c r="A27" s="62"/>
    </row>
    <row r="28" ht="12.75">
      <c r="A28" s="62"/>
    </row>
    <row r="29" ht="12.75">
      <c r="A29" s="62"/>
    </row>
    <row r="30" ht="12.75">
      <c r="A30" s="62"/>
    </row>
    <row r="31" ht="12.75">
      <c r="A31" s="63"/>
    </row>
    <row r="32" ht="12.75">
      <c r="A32" s="64"/>
    </row>
    <row r="33" ht="12.75">
      <c r="A33" s="62"/>
    </row>
    <row r="34" ht="12.75">
      <c r="A34" s="62"/>
    </row>
    <row r="35" ht="12.75">
      <c r="A35" s="62"/>
    </row>
    <row r="36" ht="12.75">
      <c r="A36" s="62"/>
    </row>
    <row r="37" ht="12.75">
      <c r="A37" s="62"/>
    </row>
    <row r="38" ht="12.75">
      <c r="A38" s="62"/>
    </row>
    <row r="39" ht="12.75">
      <c r="A39" s="62"/>
    </row>
    <row r="40" ht="12.75">
      <c r="A40" s="6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4.421875" style="0" bestFit="1" customWidth="1"/>
    <col min="2" max="10" width="14.00390625" style="0" bestFit="1" customWidth="1"/>
    <col min="11" max="13" width="14.7109375" style="0" customWidth="1"/>
    <col min="14" max="14" width="15.57421875" style="0" bestFit="1" customWidth="1"/>
  </cols>
  <sheetData>
    <row r="1" spans="1:14" ht="18">
      <c r="A1" s="88" t="s">
        <v>262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3" spans="1:14" ht="12.75">
      <c r="A3" s="79" t="s">
        <v>2</v>
      </c>
      <c r="B3" s="15" t="s">
        <v>26</v>
      </c>
      <c r="C3" s="15" t="s">
        <v>27</v>
      </c>
      <c r="D3" s="15" t="s">
        <v>28</v>
      </c>
      <c r="E3" s="15" t="s">
        <v>29</v>
      </c>
      <c r="F3" s="15" t="s">
        <v>30</v>
      </c>
      <c r="G3" s="15" t="s">
        <v>31</v>
      </c>
      <c r="H3" s="15" t="s">
        <v>32</v>
      </c>
      <c r="I3" s="15" t="s">
        <v>33</v>
      </c>
      <c r="J3" s="15" t="s">
        <v>34</v>
      </c>
      <c r="K3" s="15" t="s">
        <v>35</v>
      </c>
      <c r="L3" s="15" t="s">
        <v>36</v>
      </c>
      <c r="M3" s="15" t="s">
        <v>37</v>
      </c>
      <c r="N3" s="15" t="s">
        <v>243</v>
      </c>
    </row>
    <row r="4" ht="12.75">
      <c r="A4" s="4"/>
    </row>
    <row r="5" spans="1:14" ht="12.75">
      <c r="A5" s="80" t="s">
        <v>9</v>
      </c>
      <c r="B5" s="1">
        <v>1009232.72</v>
      </c>
      <c r="C5" s="1">
        <v>1008447.85</v>
      </c>
      <c r="D5" s="1">
        <v>1016071.57</v>
      </c>
      <c r="E5" s="1">
        <v>973148.58</v>
      </c>
      <c r="F5" s="1">
        <v>995159.35</v>
      </c>
      <c r="G5" s="1">
        <v>1294334.7</v>
      </c>
      <c r="H5" s="1">
        <v>876300.96</v>
      </c>
      <c r="I5" s="1">
        <v>921092.26</v>
      </c>
      <c r="J5" s="1">
        <v>1050381.82</v>
      </c>
      <c r="K5" s="1">
        <v>974628.22</v>
      </c>
      <c r="L5" s="1">
        <v>1077640.17</v>
      </c>
      <c r="M5" s="1">
        <v>1126538.99</v>
      </c>
      <c r="N5" s="1">
        <f>SUM(B5:M5)</f>
        <v>12322977.19</v>
      </c>
    </row>
    <row r="6" spans="1:14" ht="12.75">
      <c r="A6" s="80" t="s">
        <v>10</v>
      </c>
      <c r="B6" s="1">
        <v>289589.68</v>
      </c>
      <c r="C6" s="1">
        <v>329911.44</v>
      </c>
      <c r="D6" s="1">
        <v>332477.43</v>
      </c>
      <c r="E6" s="1">
        <v>341011.09</v>
      </c>
      <c r="F6" s="1">
        <v>325817.24</v>
      </c>
      <c r="G6" s="1">
        <v>354025.27</v>
      </c>
      <c r="H6" s="1">
        <v>288095.74</v>
      </c>
      <c r="I6" s="1">
        <v>285838.59</v>
      </c>
      <c r="J6" s="1">
        <v>322040.32</v>
      </c>
      <c r="K6" s="1">
        <v>273694.98</v>
      </c>
      <c r="L6" s="1">
        <v>324027.09</v>
      </c>
      <c r="M6" s="1">
        <v>323712.08</v>
      </c>
      <c r="N6" s="1">
        <f>SUM(B6:M6)</f>
        <v>3790240.9499999997</v>
      </c>
    </row>
    <row r="7" spans="1:14" ht="12.75">
      <c r="A7" s="80" t="s">
        <v>11</v>
      </c>
      <c r="B7" s="1">
        <v>39120615.84</v>
      </c>
      <c r="C7" s="1">
        <v>39012524.28</v>
      </c>
      <c r="D7" s="1">
        <v>41656868.41</v>
      </c>
      <c r="E7" s="1">
        <v>40165074.93</v>
      </c>
      <c r="F7" s="1">
        <v>42163831.35</v>
      </c>
      <c r="G7" s="1">
        <v>47040452.64</v>
      </c>
      <c r="H7" s="1">
        <v>37157309.5</v>
      </c>
      <c r="I7" s="1">
        <v>39594940.1</v>
      </c>
      <c r="J7" s="1">
        <v>45143574.72</v>
      </c>
      <c r="K7" s="1">
        <v>41072130.19</v>
      </c>
      <c r="L7" s="1">
        <v>43367172.99</v>
      </c>
      <c r="M7" s="1">
        <v>44536832.43</v>
      </c>
      <c r="N7" s="1">
        <f aca="true" t="shared" si="0" ref="N7:N21">SUM(B7:M7)</f>
        <v>500031327.38</v>
      </c>
    </row>
    <row r="8" spans="1:14" ht="12.75">
      <c r="A8" s="80" t="s">
        <v>12</v>
      </c>
      <c r="B8" s="1">
        <v>855127.83</v>
      </c>
      <c r="C8" s="1">
        <v>812231.84</v>
      </c>
      <c r="D8" s="1">
        <v>777264.27</v>
      </c>
      <c r="E8" s="1">
        <v>713429.2</v>
      </c>
      <c r="F8" s="1">
        <v>807636.14</v>
      </c>
      <c r="G8" s="1">
        <v>956557.31</v>
      </c>
      <c r="H8" s="1">
        <v>620044.81</v>
      </c>
      <c r="I8" s="1">
        <v>672635.24</v>
      </c>
      <c r="J8" s="1">
        <v>760760.61</v>
      </c>
      <c r="K8" s="1">
        <v>630166.37</v>
      </c>
      <c r="L8" s="1">
        <v>689617.17</v>
      </c>
      <c r="M8" s="1">
        <v>818000.52</v>
      </c>
      <c r="N8" s="1">
        <f t="shared" si="0"/>
        <v>9113471.31</v>
      </c>
    </row>
    <row r="9" spans="1:14" ht="12.75">
      <c r="A9" s="80" t="s">
        <v>13</v>
      </c>
      <c r="B9" s="1">
        <v>1778653.45</v>
      </c>
      <c r="C9" s="1">
        <v>1918000.76</v>
      </c>
      <c r="D9" s="1">
        <v>1773713.19</v>
      </c>
      <c r="E9" s="1">
        <v>1806312.69</v>
      </c>
      <c r="F9" s="1">
        <v>2110283.57</v>
      </c>
      <c r="G9" s="1">
        <v>1993280.81</v>
      </c>
      <c r="H9" s="1">
        <v>1716061.83</v>
      </c>
      <c r="I9" s="1">
        <v>1754117.9</v>
      </c>
      <c r="J9" s="1">
        <v>1999759.96</v>
      </c>
      <c r="K9" s="1">
        <v>1873054.25</v>
      </c>
      <c r="L9" s="1">
        <v>1942293.38</v>
      </c>
      <c r="M9" s="1">
        <v>2139803.17</v>
      </c>
      <c r="N9" s="1">
        <f t="shared" si="0"/>
        <v>22805334.96</v>
      </c>
    </row>
    <row r="10" spans="1:14" ht="12.75">
      <c r="A10" s="80" t="s">
        <v>14</v>
      </c>
      <c r="B10" s="1">
        <v>15651</v>
      </c>
      <c r="C10" s="1">
        <v>21767.06</v>
      </c>
      <c r="D10" s="1">
        <v>54989.9</v>
      </c>
      <c r="E10" s="1">
        <v>26601.42</v>
      </c>
      <c r="F10" s="1">
        <v>33653.99</v>
      </c>
      <c r="G10" s="1">
        <v>18526.92</v>
      </c>
      <c r="H10" s="1">
        <v>15765.44</v>
      </c>
      <c r="I10" s="1">
        <v>26877.09</v>
      </c>
      <c r="J10" s="1">
        <v>29118.43</v>
      </c>
      <c r="K10" s="1">
        <v>19082.62</v>
      </c>
      <c r="L10" s="1">
        <v>18724.17</v>
      </c>
      <c r="M10" s="1">
        <v>52343.46</v>
      </c>
      <c r="N10" s="1">
        <f t="shared" si="0"/>
        <v>333101.5</v>
      </c>
    </row>
    <row r="11" spans="1:14" ht="12.75">
      <c r="A11" s="80" t="s">
        <v>15</v>
      </c>
      <c r="B11" s="1">
        <v>703162.43</v>
      </c>
      <c r="C11" s="1">
        <v>469717.31</v>
      </c>
      <c r="D11" s="1">
        <v>476512.17</v>
      </c>
      <c r="E11" s="1">
        <v>396131.61</v>
      </c>
      <c r="F11" s="1">
        <v>392381.95</v>
      </c>
      <c r="G11" s="1">
        <v>402070.17</v>
      </c>
      <c r="H11" s="1">
        <v>449254.71</v>
      </c>
      <c r="I11" s="1">
        <v>420739.94</v>
      </c>
      <c r="J11" s="1">
        <v>394421.57</v>
      </c>
      <c r="K11" s="1">
        <v>406582.36</v>
      </c>
      <c r="L11" s="1">
        <v>437312.75</v>
      </c>
      <c r="M11" s="1">
        <v>411284.96</v>
      </c>
      <c r="N11" s="1">
        <f t="shared" si="0"/>
        <v>5359571.93</v>
      </c>
    </row>
    <row r="12" spans="1:14" ht="12.75">
      <c r="A12" s="80" t="s">
        <v>16</v>
      </c>
      <c r="B12" s="1">
        <v>839294.69</v>
      </c>
      <c r="C12" s="1">
        <v>838995.41</v>
      </c>
      <c r="D12" s="1">
        <v>884543.69</v>
      </c>
      <c r="E12" s="1">
        <v>820688.94</v>
      </c>
      <c r="F12" s="1">
        <v>756043.91</v>
      </c>
      <c r="G12" s="1">
        <v>936909.27</v>
      </c>
      <c r="H12" s="1">
        <v>675499.78</v>
      </c>
      <c r="I12" s="1">
        <v>625225</v>
      </c>
      <c r="J12" s="1">
        <v>824905.84</v>
      </c>
      <c r="K12" s="1">
        <v>861054.45</v>
      </c>
      <c r="L12" s="1">
        <v>1081894.94</v>
      </c>
      <c r="M12" s="1">
        <v>1237499.21</v>
      </c>
      <c r="N12" s="1">
        <f t="shared" si="0"/>
        <v>10382555.129999999</v>
      </c>
    </row>
    <row r="13" spans="1:14" ht="12.75">
      <c r="A13" s="80" t="s">
        <v>17</v>
      </c>
      <c r="B13" s="1">
        <v>353895.95</v>
      </c>
      <c r="C13" s="1">
        <v>380543.61</v>
      </c>
      <c r="D13" s="1">
        <v>405644.16</v>
      </c>
      <c r="E13" s="1">
        <v>409815.18</v>
      </c>
      <c r="F13" s="1">
        <v>371603.73</v>
      </c>
      <c r="G13" s="1">
        <v>683335.37</v>
      </c>
      <c r="H13" s="1">
        <v>339326.68</v>
      </c>
      <c r="I13" s="1">
        <v>316674.46</v>
      </c>
      <c r="J13" s="1">
        <v>463667.79</v>
      </c>
      <c r="K13" s="1">
        <v>866850.44</v>
      </c>
      <c r="L13" s="1">
        <v>588010.44</v>
      </c>
      <c r="M13" s="1">
        <v>455591.27</v>
      </c>
      <c r="N13" s="1">
        <f t="shared" si="0"/>
        <v>5634959.08</v>
      </c>
    </row>
    <row r="14" spans="1:14" ht="12.75">
      <c r="A14" s="80" t="s">
        <v>18</v>
      </c>
      <c r="B14" s="1">
        <v>34201.67</v>
      </c>
      <c r="C14" s="1">
        <v>29764.49</v>
      </c>
      <c r="D14" s="1">
        <v>43427.81</v>
      </c>
      <c r="E14" s="1">
        <v>34122.57</v>
      </c>
      <c r="F14" s="1">
        <v>52914.96</v>
      </c>
      <c r="G14" s="1">
        <v>40014.45</v>
      </c>
      <c r="H14" s="1">
        <v>23161.21</v>
      </c>
      <c r="I14" s="1">
        <v>24715.33</v>
      </c>
      <c r="J14" s="1">
        <v>28996.2</v>
      </c>
      <c r="K14" s="1">
        <v>35336.82</v>
      </c>
      <c r="L14" s="1">
        <v>33345.91</v>
      </c>
      <c r="M14" s="1">
        <v>31984.89</v>
      </c>
      <c r="N14" s="1">
        <f t="shared" si="0"/>
        <v>411986.31000000006</v>
      </c>
    </row>
    <row r="15" spans="1:14" ht="12.75">
      <c r="A15" s="80" t="s">
        <v>19</v>
      </c>
      <c r="B15" s="1">
        <v>469056</v>
      </c>
      <c r="C15" s="1">
        <v>463089.96</v>
      </c>
      <c r="D15" s="1">
        <v>457641.99</v>
      </c>
      <c r="E15" s="1">
        <v>421880.13</v>
      </c>
      <c r="F15" s="1">
        <v>382085.16</v>
      </c>
      <c r="G15" s="1">
        <v>416998.89</v>
      </c>
      <c r="H15" s="1">
        <v>314528.11</v>
      </c>
      <c r="I15" s="1">
        <v>338753.01</v>
      </c>
      <c r="J15" s="1">
        <v>412668.63</v>
      </c>
      <c r="K15" s="1">
        <v>376596.02</v>
      </c>
      <c r="L15" s="1">
        <v>420968.09</v>
      </c>
      <c r="M15" s="1">
        <v>471067.05</v>
      </c>
      <c r="N15" s="1">
        <f t="shared" si="0"/>
        <v>4945333.04</v>
      </c>
    </row>
    <row r="16" spans="1:14" ht="12.75">
      <c r="A16" s="80" t="s">
        <v>20</v>
      </c>
      <c r="B16" s="1">
        <v>100328.58</v>
      </c>
      <c r="C16" s="1">
        <v>117971.61</v>
      </c>
      <c r="D16" s="1">
        <v>72961.52</v>
      </c>
      <c r="E16" s="1">
        <v>70071.15</v>
      </c>
      <c r="F16" s="1">
        <v>102384.56</v>
      </c>
      <c r="G16" s="1">
        <v>80855.26</v>
      </c>
      <c r="H16" s="1">
        <v>81056.44</v>
      </c>
      <c r="I16" s="1">
        <v>67868.13</v>
      </c>
      <c r="J16" s="1">
        <v>73945.12</v>
      </c>
      <c r="K16" s="1">
        <v>70519.34</v>
      </c>
      <c r="L16" s="1">
        <v>60708.05</v>
      </c>
      <c r="M16" s="1">
        <v>80006.27</v>
      </c>
      <c r="N16" s="1">
        <f t="shared" si="0"/>
        <v>978676.0299999999</v>
      </c>
    </row>
    <row r="17" spans="1:14" ht="12.75">
      <c r="A17" s="80" t="s">
        <v>21</v>
      </c>
      <c r="B17" s="1">
        <v>554020.02</v>
      </c>
      <c r="C17" s="1">
        <v>647533.09</v>
      </c>
      <c r="D17" s="1">
        <v>709886.21</v>
      </c>
      <c r="E17" s="1">
        <v>588897.06</v>
      </c>
      <c r="F17" s="1">
        <v>722452.79</v>
      </c>
      <c r="G17" s="1">
        <v>662081.33</v>
      </c>
      <c r="H17" s="1">
        <v>521514.41</v>
      </c>
      <c r="I17" s="1">
        <v>556119.09</v>
      </c>
      <c r="J17" s="1">
        <v>662713.85</v>
      </c>
      <c r="K17" s="1">
        <v>587646.13</v>
      </c>
      <c r="L17" s="1">
        <v>735482.8</v>
      </c>
      <c r="M17" s="1">
        <v>684115.93</v>
      </c>
      <c r="N17" s="1">
        <f t="shared" si="0"/>
        <v>7632462.709999999</v>
      </c>
    </row>
    <row r="18" spans="1:14" ht="12.75">
      <c r="A18" s="80" t="s">
        <v>22</v>
      </c>
      <c r="B18" s="1">
        <v>132718.68</v>
      </c>
      <c r="C18" s="1">
        <v>104007.56</v>
      </c>
      <c r="D18" s="1">
        <v>108711.51</v>
      </c>
      <c r="E18" s="1">
        <v>124951.43</v>
      </c>
      <c r="F18" s="1">
        <v>149699.43</v>
      </c>
      <c r="G18" s="1">
        <v>122441.84</v>
      </c>
      <c r="H18" s="1">
        <v>73767.31</v>
      </c>
      <c r="I18" s="1">
        <v>79996.51</v>
      </c>
      <c r="J18" s="1">
        <v>87711.88</v>
      </c>
      <c r="K18" s="1">
        <v>89385.76</v>
      </c>
      <c r="L18" s="1">
        <v>138261.74</v>
      </c>
      <c r="M18" s="1">
        <v>127021.71</v>
      </c>
      <c r="N18" s="1">
        <f t="shared" si="0"/>
        <v>1338675.3599999999</v>
      </c>
    </row>
    <row r="19" spans="1:14" ht="12.75">
      <c r="A19" s="80" t="s">
        <v>23</v>
      </c>
      <c r="B19" s="1">
        <v>92738.5</v>
      </c>
      <c r="C19" s="13">
        <v>90236.82</v>
      </c>
      <c r="D19" s="1">
        <v>81494.48</v>
      </c>
      <c r="E19" s="1">
        <v>87689.15</v>
      </c>
      <c r="F19" s="1">
        <v>164926.51</v>
      </c>
      <c r="G19" s="1">
        <v>91666.06</v>
      </c>
      <c r="H19" s="1">
        <v>76641.78</v>
      </c>
      <c r="I19" s="1">
        <v>60543.91</v>
      </c>
      <c r="J19" s="1">
        <v>97962.58</v>
      </c>
      <c r="K19" s="1">
        <v>95392.9</v>
      </c>
      <c r="L19" s="1">
        <v>87175.77</v>
      </c>
      <c r="M19" s="1">
        <v>96535.48</v>
      </c>
      <c r="N19" s="1">
        <f t="shared" si="0"/>
        <v>1123003.9400000002</v>
      </c>
    </row>
    <row r="20" spans="1:14" ht="12.75">
      <c r="A20" s="80" t="s">
        <v>24</v>
      </c>
      <c r="B20" s="1">
        <v>6873398.35</v>
      </c>
      <c r="C20" s="71">
        <v>7023865.9399999995</v>
      </c>
      <c r="D20" s="1">
        <v>6840937.08</v>
      </c>
      <c r="E20" s="1">
        <v>6808151.73</v>
      </c>
      <c r="F20" s="1">
        <v>6764595.8100000005</v>
      </c>
      <c r="G20" s="1">
        <v>8651878.22</v>
      </c>
      <c r="H20" s="1">
        <v>5955642.180000001</v>
      </c>
      <c r="I20" s="1">
        <v>6422806.359999999</v>
      </c>
      <c r="J20" s="1">
        <v>7385010.71</v>
      </c>
      <c r="K20" s="1">
        <v>6305103.27</v>
      </c>
      <c r="L20" s="1">
        <v>7015798.59</v>
      </c>
      <c r="M20" s="1">
        <v>7499176.68</v>
      </c>
      <c r="N20" s="1">
        <f t="shared" si="0"/>
        <v>83546364.91999999</v>
      </c>
    </row>
    <row r="21" spans="1:14" ht="13.5" thickBot="1">
      <c r="A21" s="80" t="s">
        <v>25</v>
      </c>
      <c r="B21" s="68">
        <v>427930.75</v>
      </c>
      <c r="C21" s="68">
        <v>430831.83</v>
      </c>
      <c r="D21" s="68">
        <v>348079.49</v>
      </c>
      <c r="E21" s="68">
        <v>393757.14</v>
      </c>
      <c r="F21" s="68">
        <v>338453.49</v>
      </c>
      <c r="G21" s="68">
        <v>338397.56</v>
      </c>
      <c r="H21" s="68">
        <v>359878.83</v>
      </c>
      <c r="I21" s="68">
        <v>288391.72</v>
      </c>
      <c r="J21" s="68">
        <v>303433.41</v>
      </c>
      <c r="K21" s="68">
        <v>301128.25</v>
      </c>
      <c r="L21" s="68">
        <v>295839.73</v>
      </c>
      <c r="M21" s="68">
        <v>327131.48</v>
      </c>
      <c r="N21" s="68">
        <f t="shared" si="0"/>
        <v>4153253.6799999997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8</v>
      </c>
      <c r="B23" s="1">
        <f>SUM(B5:B22)</f>
        <v>53649616.14000001</v>
      </c>
      <c r="C23" s="1">
        <f>SUM(C5:C22)</f>
        <v>53699440.86000001</v>
      </c>
      <c r="D23" s="1">
        <f aca="true" t="shared" si="1" ref="D23:K23">SUM(D5:D22)</f>
        <v>56041224.879999995</v>
      </c>
      <c r="E23" s="1">
        <f t="shared" si="1"/>
        <v>54181734</v>
      </c>
      <c r="F23" s="1">
        <f>SUM(F5:F22)</f>
        <v>56633923.94</v>
      </c>
      <c r="G23" s="1">
        <f t="shared" si="1"/>
        <v>64083826.070000015</v>
      </c>
      <c r="H23" s="1">
        <f t="shared" si="1"/>
        <v>49543849.72</v>
      </c>
      <c r="I23" s="1">
        <f t="shared" si="1"/>
        <v>52457334.64</v>
      </c>
      <c r="J23" s="1">
        <f t="shared" si="1"/>
        <v>60041073.440000005</v>
      </c>
      <c r="K23" s="1">
        <f t="shared" si="1"/>
        <v>54838352.370000005</v>
      </c>
      <c r="L23" s="1">
        <f>SUM(L5:L22)</f>
        <v>58314273.779999994</v>
      </c>
      <c r="M23" s="1">
        <f>SUM(M5:M22)</f>
        <v>60418645.580000006</v>
      </c>
      <c r="N23" s="1">
        <f>SUM(N5:N22)</f>
        <v>673903295.4199998</v>
      </c>
    </row>
    <row r="24" spans="1:14" ht="12.75">
      <c r="A24" t="s">
        <v>244</v>
      </c>
      <c r="B24" s="1">
        <v>5051089.65</v>
      </c>
      <c r="C24" s="1">
        <v>4792164.91</v>
      </c>
      <c r="D24" s="1">
        <v>5315615.95</v>
      </c>
      <c r="E24" s="1">
        <v>5267804.55</v>
      </c>
      <c r="F24" s="1">
        <v>1791603.5</v>
      </c>
      <c r="G24" s="1">
        <v>7397992.12</v>
      </c>
      <c r="H24" s="1">
        <v>4789419.49</v>
      </c>
      <c r="I24" s="1">
        <v>4482218.96</v>
      </c>
      <c r="J24" s="1">
        <v>5262221.13</v>
      </c>
      <c r="K24" s="1">
        <v>4951722.44</v>
      </c>
      <c r="L24" s="1">
        <v>4978048.73</v>
      </c>
      <c r="M24" s="1">
        <v>5745616.12</v>
      </c>
      <c r="N24" s="1">
        <f>SUM(B24:M24)</f>
        <v>59825517.550000004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4.00390625" style="0" bestFit="1" customWidth="1"/>
    <col min="3" max="3" width="13.8515625" style="0" bestFit="1" customWidth="1"/>
    <col min="4" max="4" width="14.00390625" style="0" bestFit="1" customWidth="1"/>
    <col min="5" max="6" width="13.8515625" style="0" bestFit="1" customWidth="1"/>
    <col min="7" max="7" width="14.00390625" style="0" bestFit="1" customWidth="1"/>
    <col min="8" max="9" width="13.8515625" style="0" bestFit="1" customWidth="1"/>
    <col min="10" max="13" width="14.00390625" style="0" bestFit="1" customWidth="1"/>
    <col min="14" max="14" width="13.57421875" style="0" customWidth="1"/>
  </cols>
  <sheetData>
    <row r="2" ht="20.25">
      <c r="A2" s="22" t="s">
        <v>263</v>
      </c>
    </row>
    <row r="3" ht="12.75">
      <c r="N3" s="89" t="s">
        <v>252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89"/>
    </row>
    <row r="6" spans="1:14" ht="12.75">
      <c r="A6" t="s">
        <v>9</v>
      </c>
      <c r="B6" s="16">
        <v>58082.3</v>
      </c>
      <c r="C6" s="1">
        <v>86759.11</v>
      </c>
      <c r="D6" s="16">
        <v>71044.65</v>
      </c>
      <c r="E6" s="1">
        <v>58771.07</v>
      </c>
      <c r="F6" s="16">
        <v>16461.62</v>
      </c>
      <c r="G6" s="16">
        <v>-65137.47</v>
      </c>
      <c r="H6" s="16">
        <v>60871.84</v>
      </c>
      <c r="I6" s="16">
        <v>57212.11</v>
      </c>
      <c r="J6" s="1">
        <v>63059.25</v>
      </c>
      <c r="K6" s="16">
        <v>129446.79</v>
      </c>
      <c r="L6" s="16">
        <v>101959.13</v>
      </c>
      <c r="M6" s="16">
        <v>123324.25</v>
      </c>
      <c r="N6" s="16">
        <f>SUM(B6:M6)</f>
        <v>761854.65</v>
      </c>
    </row>
    <row r="7" spans="1:14" ht="12.75">
      <c r="A7" t="s">
        <v>10</v>
      </c>
      <c r="B7" s="16">
        <v>44106.37</v>
      </c>
      <c r="C7" s="1">
        <v>37262.89</v>
      </c>
      <c r="D7" s="16">
        <v>46987.96</v>
      </c>
      <c r="E7" s="1">
        <v>36744.23</v>
      </c>
      <c r="F7" s="16">
        <v>20017.38</v>
      </c>
      <c r="G7" s="16">
        <v>185989.05</v>
      </c>
      <c r="H7" s="16">
        <v>47742.59</v>
      </c>
      <c r="I7" s="16">
        <v>38166.54</v>
      </c>
      <c r="J7" s="1">
        <v>50900.13</v>
      </c>
      <c r="K7" s="16">
        <v>33658.86</v>
      </c>
      <c r="L7" s="16">
        <v>30439.38</v>
      </c>
      <c r="M7" s="16">
        <v>119602.19</v>
      </c>
      <c r="N7" s="16">
        <f aca="true" t="shared" si="0" ref="N7:N22">SUM(B7:M7)</f>
        <v>691617.5700000001</v>
      </c>
    </row>
    <row r="8" spans="1:14" ht="12.75">
      <c r="A8" t="s">
        <v>11</v>
      </c>
      <c r="B8" s="16">
        <v>2767495.01</v>
      </c>
      <c r="C8" s="1">
        <v>2733823.76</v>
      </c>
      <c r="D8" s="16">
        <v>3264396.79</v>
      </c>
      <c r="E8" s="1">
        <v>3506016.51</v>
      </c>
      <c r="F8" s="16">
        <v>977997.74</v>
      </c>
      <c r="G8" s="16">
        <v>3858997.47</v>
      </c>
      <c r="H8" s="16">
        <v>3155945.24</v>
      </c>
      <c r="I8" s="16">
        <v>2604226.24</v>
      </c>
      <c r="J8" s="1">
        <v>3233440.2</v>
      </c>
      <c r="K8" s="16">
        <v>3190937.45</v>
      </c>
      <c r="L8" s="16">
        <v>3102069.81</v>
      </c>
      <c r="M8" s="16">
        <v>3500618.15</v>
      </c>
      <c r="N8" s="16">
        <f t="shared" si="0"/>
        <v>35895964.37</v>
      </c>
    </row>
    <row r="9" spans="1:14" ht="12.75">
      <c r="A9" t="s">
        <v>12</v>
      </c>
      <c r="B9" s="16">
        <v>63645.14</v>
      </c>
      <c r="C9" s="1">
        <v>51767.95</v>
      </c>
      <c r="D9" s="16">
        <v>82487.42</v>
      </c>
      <c r="E9" s="1">
        <v>70558.39</v>
      </c>
      <c r="F9" s="16">
        <v>-37987.73</v>
      </c>
      <c r="G9" s="16">
        <v>55058.81</v>
      </c>
      <c r="H9" s="16">
        <v>48303.3</v>
      </c>
      <c r="I9" s="16">
        <v>43255.47</v>
      </c>
      <c r="J9" s="1">
        <v>45172.19</v>
      </c>
      <c r="K9" s="16">
        <v>48410.31</v>
      </c>
      <c r="L9" s="16">
        <v>63144.68</v>
      </c>
      <c r="M9" s="16">
        <v>71430.88</v>
      </c>
      <c r="N9" s="16">
        <f t="shared" si="0"/>
        <v>605246.81</v>
      </c>
    </row>
    <row r="10" spans="1:14" ht="12.75">
      <c r="A10" t="s">
        <v>13</v>
      </c>
      <c r="B10" s="16">
        <v>318826.5</v>
      </c>
      <c r="C10" s="1">
        <v>291256.89</v>
      </c>
      <c r="D10" s="16">
        <v>337436.84</v>
      </c>
      <c r="E10" s="1">
        <v>251568.16</v>
      </c>
      <c r="F10" s="16">
        <v>118214.94</v>
      </c>
      <c r="G10" s="16">
        <v>498663.44</v>
      </c>
      <c r="H10" s="16">
        <v>244587.4</v>
      </c>
      <c r="I10" s="16">
        <v>329217.76</v>
      </c>
      <c r="J10" s="1">
        <v>323363.77</v>
      </c>
      <c r="K10" s="16">
        <v>282705.83</v>
      </c>
      <c r="L10" s="16">
        <v>256162.32</v>
      </c>
      <c r="M10" s="16">
        <v>308104.44</v>
      </c>
      <c r="N10" s="16">
        <f t="shared" si="0"/>
        <v>3560108.2899999996</v>
      </c>
    </row>
    <row r="11" spans="1:14" ht="12.75">
      <c r="A11" t="s">
        <v>14</v>
      </c>
      <c r="B11" s="16">
        <v>1938.38</v>
      </c>
      <c r="C11" s="1">
        <v>2062.31</v>
      </c>
      <c r="D11" s="16">
        <v>5609.72</v>
      </c>
      <c r="E11" s="1">
        <v>2799.72</v>
      </c>
      <c r="F11" s="16">
        <v>-9214.53</v>
      </c>
      <c r="G11" s="16">
        <v>1995.99</v>
      </c>
      <c r="H11" s="16">
        <v>1722.16</v>
      </c>
      <c r="I11" s="16">
        <v>1846.63</v>
      </c>
      <c r="J11" s="1">
        <v>8423.63</v>
      </c>
      <c r="K11" s="16">
        <v>1721.1</v>
      </c>
      <c r="L11" s="16">
        <v>1594.69</v>
      </c>
      <c r="M11" s="16">
        <v>4694.55</v>
      </c>
      <c r="N11" s="16">
        <f t="shared" si="0"/>
        <v>25194.34999999999</v>
      </c>
    </row>
    <row r="12" spans="1:14" ht="12.75">
      <c r="A12" t="s">
        <v>15</v>
      </c>
      <c r="B12" s="16">
        <v>57286.12</v>
      </c>
      <c r="C12" s="1">
        <v>80688.5</v>
      </c>
      <c r="D12" s="16">
        <v>87762.33</v>
      </c>
      <c r="E12" s="1">
        <v>68354.32</v>
      </c>
      <c r="F12" s="16">
        <v>85974.17</v>
      </c>
      <c r="G12" s="16">
        <v>99943.74</v>
      </c>
      <c r="H12" s="16">
        <v>100334.14</v>
      </c>
      <c r="I12" s="16">
        <v>73814.78</v>
      </c>
      <c r="J12" s="1">
        <v>112115.77</v>
      </c>
      <c r="K12" s="16">
        <v>66025.45</v>
      </c>
      <c r="L12" s="16">
        <v>116894.85</v>
      </c>
      <c r="M12" s="16">
        <v>109505.96</v>
      </c>
      <c r="N12" s="16">
        <f t="shared" si="0"/>
        <v>1058700.13</v>
      </c>
    </row>
    <row r="13" spans="1:14" ht="12.75">
      <c r="A13" t="s">
        <v>16</v>
      </c>
      <c r="B13" s="16">
        <v>105235.75</v>
      </c>
      <c r="C13" s="1">
        <v>71200.33</v>
      </c>
      <c r="D13" s="16">
        <v>119798.22</v>
      </c>
      <c r="E13" s="1">
        <v>100094.66</v>
      </c>
      <c r="F13" s="16">
        <v>86371.57</v>
      </c>
      <c r="G13" s="16">
        <v>1018659.98</v>
      </c>
      <c r="H13" s="16">
        <v>106200.35</v>
      </c>
      <c r="I13" s="16">
        <v>146543.3</v>
      </c>
      <c r="J13" s="1">
        <v>233580.68</v>
      </c>
      <c r="K13" s="16">
        <v>90740.35</v>
      </c>
      <c r="L13" s="16">
        <v>78591.09</v>
      </c>
      <c r="M13" s="16">
        <v>157488.83</v>
      </c>
      <c r="N13" s="16">
        <f t="shared" si="0"/>
        <v>2314505.1100000003</v>
      </c>
    </row>
    <row r="14" spans="1:14" ht="12.75">
      <c r="A14" t="s">
        <v>17</v>
      </c>
      <c r="B14" s="16">
        <v>78295.51</v>
      </c>
      <c r="C14" s="1">
        <v>78641.52</v>
      </c>
      <c r="D14" s="16">
        <v>95055.44</v>
      </c>
      <c r="E14" s="1">
        <v>58553</v>
      </c>
      <c r="F14" s="16">
        <v>69787.49</v>
      </c>
      <c r="G14" s="16">
        <v>136814.89</v>
      </c>
      <c r="H14" s="16">
        <v>74426.28</v>
      </c>
      <c r="I14" s="16">
        <v>194449.25</v>
      </c>
      <c r="J14" s="1">
        <v>88084.21</v>
      </c>
      <c r="K14" s="16">
        <v>67737.03</v>
      </c>
      <c r="L14" s="16">
        <v>178632.14</v>
      </c>
      <c r="M14" s="16">
        <v>74010.15</v>
      </c>
      <c r="N14" s="16">
        <f t="shared" si="0"/>
        <v>1194486.91</v>
      </c>
    </row>
    <row r="15" spans="1:14" ht="12.75">
      <c r="A15" t="s">
        <v>18</v>
      </c>
      <c r="B15" s="16">
        <v>11562.97</v>
      </c>
      <c r="C15" s="1">
        <v>3339.45</v>
      </c>
      <c r="D15" s="16">
        <v>8026.56</v>
      </c>
      <c r="E15" s="1">
        <v>10768.53</v>
      </c>
      <c r="F15" s="16">
        <v>29453.17</v>
      </c>
      <c r="G15" s="16">
        <v>8680.63</v>
      </c>
      <c r="H15" s="16">
        <v>4368.57</v>
      </c>
      <c r="I15" s="16">
        <v>4951.7</v>
      </c>
      <c r="J15" s="1">
        <v>10782.4</v>
      </c>
      <c r="K15" s="16">
        <v>11042.21</v>
      </c>
      <c r="L15" s="16">
        <v>12812.36</v>
      </c>
      <c r="M15" s="16">
        <v>22072.28</v>
      </c>
      <c r="N15" s="16">
        <f t="shared" si="0"/>
        <v>137860.83000000002</v>
      </c>
    </row>
    <row r="16" spans="1:14" ht="12.75">
      <c r="A16" t="s">
        <v>19</v>
      </c>
      <c r="B16" s="16">
        <v>48382.02</v>
      </c>
      <c r="C16" s="1">
        <v>32311.65</v>
      </c>
      <c r="D16" s="16">
        <v>110316.11</v>
      </c>
      <c r="E16" s="1">
        <v>33690.8</v>
      </c>
      <c r="F16" s="16">
        <v>19608.68</v>
      </c>
      <c r="G16" s="16">
        <v>355884.08</v>
      </c>
      <c r="H16" s="16">
        <v>25129.15</v>
      </c>
      <c r="I16" s="16">
        <v>32058.8</v>
      </c>
      <c r="J16" s="1">
        <v>262017.99</v>
      </c>
      <c r="K16" s="16">
        <v>23885.85</v>
      </c>
      <c r="L16" s="16">
        <v>43716.96</v>
      </c>
      <c r="M16" s="16">
        <v>131178.43</v>
      </c>
      <c r="N16" s="16">
        <f t="shared" si="0"/>
        <v>1118180.52</v>
      </c>
    </row>
    <row r="17" spans="1:14" ht="12.75">
      <c r="A17" t="s">
        <v>20</v>
      </c>
      <c r="B17" s="16">
        <v>5949.59</v>
      </c>
      <c r="C17" s="1">
        <v>3018.27</v>
      </c>
      <c r="D17" s="16">
        <v>8989.03</v>
      </c>
      <c r="E17" s="1">
        <v>5063.2</v>
      </c>
      <c r="F17" s="16">
        <v>-24227.87</v>
      </c>
      <c r="G17" s="16">
        <v>5695.17</v>
      </c>
      <c r="H17" s="16">
        <v>3615.27</v>
      </c>
      <c r="I17" s="16">
        <v>5325.94</v>
      </c>
      <c r="J17" s="1">
        <v>4750.87</v>
      </c>
      <c r="K17" s="16">
        <v>1990.2</v>
      </c>
      <c r="L17" s="16">
        <v>8920.99</v>
      </c>
      <c r="M17" s="16">
        <v>4012.08</v>
      </c>
      <c r="N17" s="16">
        <f t="shared" si="0"/>
        <v>33102.740000000005</v>
      </c>
    </row>
    <row r="18" spans="1:14" ht="12.75">
      <c r="A18" t="s">
        <v>21</v>
      </c>
      <c r="B18" s="16">
        <v>205078.03</v>
      </c>
      <c r="C18" s="1">
        <v>96195.65</v>
      </c>
      <c r="D18" s="16">
        <v>144639.56</v>
      </c>
      <c r="E18" s="1">
        <v>114644.5</v>
      </c>
      <c r="F18" s="16">
        <v>-45459.53</v>
      </c>
      <c r="G18" s="16">
        <v>62787.2</v>
      </c>
      <c r="H18" s="16">
        <v>38451.58</v>
      </c>
      <c r="I18" s="16">
        <v>47496.88</v>
      </c>
      <c r="J18" s="1">
        <v>66162.18</v>
      </c>
      <c r="K18" s="16">
        <v>49119.73</v>
      </c>
      <c r="L18" s="16">
        <v>49855.78</v>
      </c>
      <c r="M18" s="16">
        <v>71408.7</v>
      </c>
      <c r="N18" s="16">
        <f t="shared" si="0"/>
        <v>900380.2599999998</v>
      </c>
    </row>
    <row r="19" spans="1:14" ht="12.75">
      <c r="A19" t="s">
        <v>22</v>
      </c>
      <c r="B19" s="16">
        <v>29340.13</v>
      </c>
      <c r="C19" s="1">
        <v>28604.91</v>
      </c>
      <c r="D19" s="16">
        <v>28081.59</v>
      </c>
      <c r="E19" s="1">
        <v>27453.48</v>
      </c>
      <c r="F19" s="16">
        <v>-22077.31</v>
      </c>
      <c r="G19" s="16">
        <v>36183.47</v>
      </c>
      <c r="H19" s="16">
        <v>24800.18</v>
      </c>
      <c r="I19" s="16">
        <v>25272.56</v>
      </c>
      <c r="J19" s="1">
        <v>30161.82</v>
      </c>
      <c r="K19" s="16">
        <v>30182.71</v>
      </c>
      <c r="L19" s="16">
        <v>25288.22</v>
      </c>
      <c r="M19" s="16">
        <v>14269.88</v>
      </c>
      <c r="N19" s="16">
        <f t="shared" si="0"/>
        <v>277561.64</v>
      </c>
    </row>
    <row r="20" spans="1:14" ht="12.75">
      <c r="A20" t="s">
        <v>23</v>
      </c>
      <c r="B20" s="16">
        <v>10289.42</v>
      </c>
      <c r="C20" s="13">
        <v>9429.29</v>
      </c>
      <c r="D20" s="16">
        <v>11359.26</v>
      </c>
      <c r="E20" s="1">
        <v>11045.4</v>
      </c>
      <c r="F20" s="16">
        <v>-29537.02</v>
      </c>
      <c r="G20" s="16">
        <v>14132.25</v>
      </c>
      <c r="H20" s="16">
        <v>14627.09</v>
      </c>
      <c r="I20" s="16">
        <v>9041.93</v>
      </c>
      <c r="J20" s="1">
        <v>6628.92</v>
      </c>
      <c r="K20" s="16">
        <v>8693.1</v>
      </c>
      <c r="L20" s="16">
        <v>8422.58</v>
      </c>
      <c r="M20" s="16">
        <v>29634.57</v>
      </c>
      <c r="N20" s="16">
        <f t="shared" si="0"/>
        <v>103766.79000000001</v>
      </c>
    </row>
    <row r="21" spans="1:14" ht="12.75">
      <c r="A21" t="s">
        <v>24</v>
      </c>
      <c r="B21" s="16">
        <v>1053448.17</v>
      </c>
      <c r="C21" s="71">
        <v>885784.38</v>
      </c>
      <c r="D21" s="16">
        <v>767752.67</v>
      </c>
      <c r="E21" s="1">
        <v>800129.57</v>
      </c>
      <c r="F21" s="16">
        <v>530876.43</v>
      </c>
      <c r="G21" s="16">
        <v>1065705.08</v>
      </c>
      <c r="H21" s="16">
        <v>779503.69</v>
      </c>
      <c r="I21" s="16">
        <v>822531.8</v>
      </c>
      <c r="J21" s="1">
        <v>633808.19</v>
      </c>
      <c r="K21" s="16">
        <v>857322.93</v>
      </c>
      <c r="L21" s="16">
        <v>856562.62</v>
      </c>
      <c r="M21" s="16">
        <v>950509.18</v>
      </c>
      <c r="N21" s="16">
        <f t="shared" si="0"/>
        <v>10003934.709999999</v>
      </c>
    </row>
    <row r="22" spans="1:14" ht="13.5" thickBot="1">
      <c r="A22" t="s">
        <v>25</v>
      </c>
      <c r="B22" s="77">
        <v>192128.24</v>
      </c>
      <c r="C22" s="68">
        <v>300018.05</v>
      </c>
      <c r="D22" s="77">
        <v>125871.8</v>
      </c>
      <c r="E22" s="68">
        <v>111549.01</v>
      </c>
      <c r="F22" s="37">
        <v>5344.3</v>
      </c>
      <c r="G22" s="37">
        <v>57938.34</v>
      </c>
      <c r="H22" s="37">
        <v>58790.66</v>
      </c>
      <c r="I22" s="37">
        <v>46807.27</v>
      </c>
      <c r="J22" s="37">
        <v>89768.93</v>
      </c>
      <c r="K22" s="37">
        <v>58102.54</v>
      </c>
      <c r="L22" s="37">
        <v>42981.13</v>
      </c>
      <c r="M22" s="37">
        <v>53751.6</v>
      </c>
      <c r="N22" s="37">
        <f t="shared" si="0"/>
        <v>1143051.87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6">
        <f>SUM(B6:B23)</f>
        <v>5051089.649999999</v>
      </c>
      <c r="C24" s="16">
        <f>SUM(C6:C23)</f>
        <v>4792164.91</v>
      </c>
      <c r="D24" s="16">
        <f>SUM(D6:D23)</f>
        <v>5315615.949999999</v>
      </c>
      <c r="E24" s="16">
        <f aca="true" t="shared" si="1" ref="E24:N24">SUM(E6:E23)</f>
        <v>5267804.550000001</v>
      </c>
      <c r="F24" s="16">
        <f t="shared" si="1"/>
        <v>1791603.4999999998</v>
      </c>
      <c r="G24" s="16">
        <f t="shared" si="1"/>
        <v>7397992.120000001</v>
      </c>
      <c r="H24" s="16">
        <f t="shared" si="1"/>
        <v>4789419.49</v>
      </c>
      <c r="I24" s="16">
        <f t="shared" si="1"/>
        <v>4482218.959999999</v>
      </c>
      <c r="J24" s="16">
        <f t="shared" si="1"/>
        <v>5262221.129999999</v>
      </c>
      <c r="K24" s="16">
        <f t="shared" si="1"/>
        <v>4951722.44</v>
      </c>
      <c r="L24" s="16">
        <f t="shared" si="1"/>
        <v>4978048.73</v>
      </c>
      <c r="M24" s="16">
        <f t="shared" si="1"/>
        <v>5745616.12</v>
      </c>
      <c r="N24" s="16">
        <f t="shared" si="1"/>
        <v>59825517.55</v>
      </c>
    </row>
    <row r="25" spans="2:14" ht="12.75">
      <c r="B25" s="16"/>
      <c r="D25" s="16"/>
      <c r="E25" s="16"/>
      <c r="F25" s="16"/>
      <c r="G25" s="16"/>
      <c r="H25" s="16"/>
      <c r="I25" s="16"/>
      <c r="M25" s="16"/>
      <c r="N25" s="16"/>
    </row>
    <row r="26" ht="12.75">
      <c r="N26" s="1"/>
    </row>
    <row r="38" ht="12.75">
      <c r="A38" t="str">
        <f ca="1">CELL("filename")</f>
        <v>S:\Div - Adm Svc\Distribution &amp; Statistics\Distributions\WEB\CTX Prior years\[Consolidated_Tax_12.xls]SUMMARY</v>
      </c>
    </row>
  </sheetData>
  <sheetProtection/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3.28125" style="0" customWidth="1"/>
    <col min="2" max="2" width="14.00390625" style="0" bestFit="1" customWidth="1"/>
    <col min="3" max="10" width="13.8515625" style="0" bestFit="1" customWidth="1"/>
    <col min="11" max="12" width="14.00390625" style="0" bestFit="1" customWidth="1"/>
    <col min="13" max="13" width="13.57421875" style="0" customWidth="1"/>
    <col min="14" max="14" width="16.00390625" style="0" bestFit="1" customWidth="1"/>
  </cols>
  <sheetData>
    <row r="2" ht="20.25">
      <c r="A2" s="14" t="s">
        <v>255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312485.96</v>
      </c>
      <c r="C6" s="1">
        <v>310719.86</v>
      </c>
      <c r="D6" s="1">
        <v>315686.3</v>
      </c>
      <c r="E6" s="16">
        <v>303554.5</v>
      </c>
      <c r="F6" s="16">
        <v>289264.87</v>
      </c>
      <c r="G6" s="16">
        <v>405874.31</v>
      </c>
      <c r="H6" s="1">
        <v>273617.46</v>
      </c>
      <c r="I6" s="16">
        <v>284488.73</v>
      </c>
      <c r="J6" s="16">
        <v>324936.79</v>
      </c>
      <c r="K6" s="1">
        <v>302200.53</v>
      </c>
      <c r="L6" s="16">
        <v>331237.22</v>
      </c>
      <c r="M6" s="16">
        <v>349737.63</v>
      </c>
      <c r="N6" s="16">
        <f>SUM(B6:M6)</f>
        <v>3803804.16</v>
      </c>
    </row>
    <row r="7" spans="1:14" ht="12.75">
      <c r="A7" t="s">
        <v>10</v>
      </c>
      <c r="B7" s="1">
        <v>95066.75</v>
      </c>
      <c r="C7" s="1">
        <v>105648.15</v>
      </c>
      <c r="D7" s="1">
        <v>107704.99</v>
      </c>
      <c r="E7" s="1">
        <v>110065.56</v>
      </c>
      <c r="F7" s="1">
        <v>96010.2</v>
      </c>
      <c r="G7" s="1">
        <v>119443.63</v>
      </c>
      <c r="H7" s="1">
        <v>93904.11</v>
      </c>
      <c r="I7" s="1">
        <v>91683.91</v>
      </c>
      <c r="J7" s="1">
        <v>104600.62</v>
      </c>
      <c r="K7" s="1">
        <v>90307.84</v>
      </c>
      <c r="L7" s="1">
        <v>104429.23</v>
      </c>
      <c r="M7" s="1">
        <v>105893.76</v>
      </c>
      <c r="N7" s="16">
        <f aca="true" t="shared" si="0" ref="N7:N22">SUM(B7:M7)</f>
        <v>1224758.75</v>
      </c>
    </row>
    <row r="8" spans="1:14" ht="12.75">
      <c r="A8" t="s">
        <v>11</v>
      </c>
      <c r="B8" s="1">
        <v>12010321.46</v>
      </c>
      <c r="C8" s="1">
        <v>11926890.12</v>
      </c>
      <c r="D8" s="1">
        <v>12769588.01</v>
      </c>
      <c r="E8" s="1">
        <v>12346422.94</v>
      </c>
      <c r="F8" s="1">
        <v>12203957.81</v>
      </c>
      <c r="G8" s="1">
        <v>14710436.39</v>
      </c>
      <c r="H8" s="1">
        <v>11405898.8</v>
      </c>
      <c r="I8" s="1">
        <v>12028240.13</v>
      </c>
      <c r="J8" s="1">
        <v>13738897.06</v>
      </c>
      <c r="K8" s="1">
        <v>12537692.01</v>
      </c>
      <c r="L8" s="1">
        <v>13186412.85</v>
      </c>
      <c r="M8" s="1">
        <v>13677563.61</v>
      </c>
      <c r="N8" s="16">
        <f t="shared" si="0"/>
        <v>152542321.19</v>
      </c>
    </row>
    <row r="9" spans="1:14" ht="12.75">
      <c r="A9" t="s">
        <v>12</v>
      </c>
      <c r="B9" s="1">
        <v>265747.18</v>
      </c>
      <c r="C9" s="1">
        <v>252389.26</v>
      </c>
      <c r="D9" s="1">
        <v>245084.53</v>
      </c>
      <c r="E9" s="1">
        <v>227055.34</v>
      </c>
      <c r="F9" s="1">
        <v>235105.18</v>
      </c>
      <c r="G9" s="1">
        <v>305998.79</v>
      </c>
      <c r="H9" s="1">
        <v>198407.52</v>
      </c>
      <c r="I9" s="1">
        <v>211644.05</v>
      </c>
      <c r="J9" s="1">
        <v>240070.36</v>
      </c>
      <c r="K9" s="1">
        <v>202142.15</v>
      </c>
      <c r="L9" s="1">
        <v>218842.97</v>
      </c>
      <c r="M9" s="1">
        <v>258073.96</v>
      </c>
      <c r="N9" s="16">
        <f t="shared" si="0"/>
        <v>2860561.29</v>
      </c>
    </row>
    <row r="10" spans="1:14" ht="12.75">
      <c r="A10" t="s">
        <v>13</v>
      </c>
      <c r="B10" s="1">
        <v>526469.25</v>
      </c>
      <c r="C10" s="1">
        <v>564200.14</v>
      </c>
      <c r="D10" s="1">
        <v>526366.3</v>
      </c>
      <c r="E10" s="1">
        <v>535380.71</v>
      </c>
      <c r="F10" s="1">
        <v>602501.66</v>
      </c>
      <c r="G10" s="1">
        <v>599462.33</v>
      </c>
      <c r="H10" s="1">
        <v>507538.99</v>
      </c>
      <c r="I10" s="1">
        <v>516534.6</v>
      </c>
      <c r="J10" s="1">
        <v>589632.18</v>
      </c>
      <c r="K10" s="1">
        <v>552491.01</v>
      </c>
      <c r="L10" s="1">
        <v>571939.03</v>
      </c>
      <c r="M10" s="1">
        <v>630445.15</v>
      </c>
      <c r="N10" s="16">
        <f t="shared" si="0"/>
        <v>6722961.350000001</v>
      </c>
    </row>
    <row r="11" spans="1:14" ht="12.75">
      <c r="A11" t="s">
        <v>14</v>
      </c>
      <c r="B11" s="1">
        <v>4989.53</v>
      </c>
      <c r="C11" s="1">
        <v>6680.2</v>
      </c>
      <c r="D11" s="1">
        <v>16059.65</v>
      </c>
      <c r="E11" s="1">
        <v>8098.54</v>
      </c>
      <c r="F11" s="1">
        <v>9632.99</v>
      </c>
      <c r="G11" s="1">
        <v>6067.2</v>
      </c>
      <c r="H11" s="1">
        <v>4994.57</v>
      </c>
      <c r="I11" s="1">
        <v>8073.85</v>
      </c>
      <c r="J11" s="1">
        <v>8785.7</v>
      </c>
      <c r="K11" s="1">
        <v>5941.06</v>
      </c>
      <c r="L11" s="1">
        <v>5830.38</v>
      </c>
      <c r="M11" s="1">
        <v>15185.93</v>
      </c>
      <c r="N11" s="16">
        <f t="shared" si="0"/>
        <v>100339.6</v>
      </c>
    </row>
    <row r="12" spans="1:14" ht="12.75">
      <c r="A12" t="s">
        <v>15</v>
      </c>
      <c r="B12" s="1">
        <v>198230.58</v>
      </c>
      <c r="C12" s="1">
        <v>132655.45</v>
      </c>
      <c r="D12" s="1">
        <v>134641.78</v>
      </c>
      <c r="E12" s="1">
        <v>112082.78</v>
      </c>
      <c r="F12" s="1">
        <v>110476.73</v>
      </c>
      <c r="G12" s="1">
        <v>114102.58</v>
      </c>
      <c r="H12" s="1">
        <v>126911.22</v>
      </c>
      <c r="I12" s="1">
        <v>118859.33</v>
      </c>
      <c r="J12" s="1">
        <v>111589.68</v>
      </c>
      <c r="K12" s="1">
        <v>114954.22</v>
      </c>
      <c r="L12" s="1">
        <v>123609.97</v>
      </c>
      <c r="M12" s="1">
        <v>116644.33</v>
      </c>
      <c r="N12" s="16">
        <f t="shared" si="0"/>
        <v>1514758.65</v>
      </c>
    </row>
    <row r="13" spans="1:14" ht="12.75">
      <c r="A13" t="s">
        <v>16</v>
      </c>
      <c r="B13" s="1">
        <v>245197.88</v>
      </c>
      <c r="C13" s="1">
        <v>244628.14</v>
      </c>
      <c r="D13" s="1">
        <v>258331.65</v>
      </c>
      <c r="E13" s="1">
        <v>240376.63</v>
      </c>
      <c r="F13" s="1">
        <v>215709.69</v>
      </c>
      <c r="G13" s="1">
        <v>277045.3</v>
      </c>
      <c r="H13" s="1">
        <v>198705.5</v>
      </c>
      <c r="I13" s="1">
        <v>184034.43</v>
      </c>
      <c r="J13" s="1">
        <v>241479.67</v>
      </c>
      <c r="K13" s="1">
        <v>251144.04</v>
      </c>
      <c r="L13" s="1">
        <v>313097.56</v>
      </c>
      <c r="M13" s="1">
        <v>357609.77</v>
      </c>
      <c r="N13" s="16">
        <f t="shared" si="0"/>
        <v>3027360.2600000002</v>
      </c>
    </row>
    <row r="14" spans="1:14" ht="12.75">
      <c r="A14" t="s">
        <v>17</v>
      </c>
      <c r="B14" s="1">
        <v>102467.83</v>
      </c>
      <c r="C14" s="1">
        <v>109796.39</v>
      </c>
      <c r="D14" s="1">
        <v>117146.94</v>
      </c>
      <c r="E14" s="1">
        <v>118302.2</v>
      </c>
      <c r="F14" s="1">
        <v>105468.44</v>
      </c>
      <c r="G14" s="1">
        <v>196421.74</v>
      </c>
      <c r="H14" s="1">
        <v>98209.86</v>
      </c>
      <c r="I14" s="1">
        <v>91672.49</v>
      </c>
      <c r="J14" s="1">
        <v>133397.49</v>
      </c>
      <c r="K14" s="1">
        <v>246393.97</v>
      </c>
      <c r="L14" s="1">
        <v>168153.96</v>
      </c>
      <c r="M14" s="1">
        <v>131465.98</v>
      </c>
      <c r="N14" s="16">
        <f t="shared" si="0"/>
        <v>1618897.2899999998</v>
      </c>
    </row>
    <row r="15" spans="1:14" ht="12.75">
      <c r="A15" t="s">
        <v>18</v>
      </c>
      <c r="B15" s="1">
        <v>12016.93</v>
      </c>
      <c r="C15" s="1">
        <v>10642.04</v>
      </c>
      <c r="D15" s="1">
        <v>14722.29</v>
      </c>
      <c r="E15" s="1">
        <v>12106.69</v>
      </c>
      <c r="F15" s="1">
        <v>15831.55</v>
      </c>
      <c r="G15" s="1">
        <v>14792.64</v>
      </c>
      <c r="H15" s="1">
        <v>8797.61</v>
      </c>
      <c r="I15" s="1">
        <v>9081.04</v>
      </c>
      <c r="J15" s="1">
        <v>10657.89</v>
      </c>
      <c r="K15" s="1">
        <v>12292.82</v>
      </c>
      <c r="L15" s="1">
        <v>11760.44</v>
      </c>
      <c r="M15" s="1">
        <v>12132.25</v>
      </c>
      <c r="N15" s="16">
        <f t="shared" si="0"/>
        <v>144834.19</v>
      </c>
    </row>
    <row r="16" spans="1:14" ht="12.75">
      <c r="A16" t="s">
        <v>19</v>
      </c>
      <c r="B16" s="1">
        <v>158982.22</v>
      </c>
      <c r="C16" s="1">
        <v>155913.68</v>
      </c>
      <c r="D16" s="1">
        <v>156995.05</v>
      </c>
      <c r="E16" s="1">
        <v>146899.02</v>
      </c>
      <c r="F16" s="1">
        <v>116123.69</v>
      </c>
      <c r="G16" s="1">
        <v>156875.47</v>
      </c>
      <c r="H16" s="1">
        <v>114182.7</v>
      </c>
      <c r="I16" s="1">
        <v>119360.5</v>
      </c>
      <c r="J16" s="1">
        <v>144084.61</v>
      </c>
      <c r="K16" s="1">
        <v>132482.08</v>
      </c>
      <c r="L16" s="1">
        <v>145072.07</v>
      </c>
      <c r="M16" s="1">
        <v>163552.95</v>
      </c>
      <c r="N16" s="16">
        <f t="shared" si="0"/>
        <v>1710524.04</v>
      </c>
    </row>
    <row r="17" spans="1:14" ht="12.75">
      <c r="A17" t="s">
        <v>20</v>
      </c>
      <c r="B17" s="1">
        <v>30496.26</v>
      </c>
      <c r="C17" s="1">
        <v>35332.89</v>
      </c>
      <c r="D17" s="1">
        <v>22923.39</v>
      </c>
      <c r="E17" s="1">
        <v>22096.37</v>
      </c>
      <c r="F17" s="1">
        <v>29598.35</v>
      </c>
      <c r="G17" s="1">
        <v>26112.3</v>
      </c>
      <c r="H17" s="1">
        <v>24958.04</v>
      </c>
      <c r="I17" s="1">
        <v>21131.26</v>
      </c>
      <c r="J17" s="1">
        <v>23165.88</v>
      </c>
      <c r="K17" s="1">
        <v>22076.91</v>
      </c>
      <c r="L17" s="1">
        <v>19348.44</v>
      </c>
      <c r="M17" s="1">
        <v>25202.96</v>
      </c>
      <c r="N17" s="16">
        <f t="shared" si="0"/>
        <v>302443.05</v>
      </c>
    </row>
    <row r="18" spans="1:14" ht="12.75">
      <c r="A18" t="s">
        <v>21</v>
      </c>
      <c r="B18" s="1">
        <v>179308.98</v>
      </c>
      <c r="C18" s="1">
        <v>204289.1</v>
      </c>
      <c r="D18" s="1">
        <v>224112.85</v>
      </c>
      <c r="E18" s="1">
        <v>190033.49</v>
      </c>
      <c r="F18" s="1">
        <v>210880.44</v>
      </c>
      <c r="G18" s="1">
        <v>220554.22</v>
      </c>
      <c r="H18" s="1">
        <v>168893.28</v>
      </c>
      <c r="I18" s="1">
        <v>177167.19</v>
      </c>
      <c r="J18" s="1">
        <v>210611.1</v>
      </c>
      <c r="K18" s="1">
        <v>188209.36</v>
      </c>
      <c r="L18" s="1">
        <v>229784.91</v>
      </c>
      <c r="M18" s="1">
        <v>218636.04</v>
      </c>
      <c r="N18" s="16">
        <f t="shared" si="0"/>
        <v>2422480.9600000004</v>
      </c>
    </row>
    <row r="19" spans="1:14" ht="12.75">
      <c r="A19" t="s">
        <v>22</v>
      </c>
      <c r="B19" s="1">
        <v>39493.07</v>
      </c>
      <c r="C19" s="1">
        <v>32732.04</v>
      </c>
      <c r="D19" s="1">
        <v>34409.12</v>
      </c>
      <c r="E19" s="1">
        <v>40432.15</v>
      </c>
      <c r="F19" s="1">
        <v>43339.16</v>
      </c>
      <c r="G19" s="1">
        <v>39814.72</v>
      </c>
      <c r="H19" s="1">
        <v>24235.03</v>
      </c>
      <c r="I19" s="1">
        <v>25751.05</v>
      </c>
      <c r="J19" s="1">
        <v>28464.83</v>
      </c>
      <c r="K19" s="1">
        <v>28735.38</v>
      </c>
      <c r="L19" s="1">
        <v>42460.54</v>
      </c>
      <c r="M19" s="1">
        <v>39750.87</v>
      </c>
      <c r="N19" s="16">
        <f t="shared" si="0"/>
        <v>419617.96</v>
      </c>
    </row>
    <row r="20" spans="1:14" ht="12.75">
      <c r="A20" t="s">
        <v>23</v>
      </c>
      <c r="B20" s="1">
        <v>28256.91</v>
      </c>
      <c r="C20" s="1">
        <v>27430.68</v>
      </c>
      <c r="D20" s="1">
        <v>25193.13</v>
      </c>
      <c r="E20" s="1">
        <v>26922.98</v>
      </c>
      <c r="F20" s="1">
        <v>47111.14</v>
      </c>
      <c r="G20" s="1">
        <v>28983.92</v>
      </c>
      <c r="H20" s="1">
        <v>23602.09</v>
      </c>
      <c r="I20" s="1">
        <v>18961.9</v>
      </c>
      <c r="J20" s="1">
        <v>29794.17</v>
      </c>
      <c r="K20" s="1">
        <v>28942.64</v>
      </c>
      <c r="L20" s="1">
        <v>26652.31</v>
      </c>
      <c r="M20" s="1">
        <v>29559.15</v>
      </c>
      <c r="N20" s="16">
        <f t="shared" si="0"/>
        <v>341411.02</v>
      </c>
    </row>
    <row r="21" spans="1:14" ht="12.75">
      <c r="A21" t="s">
        <v>24</v>
      </c>
      <c r="B21" s="1">
        <v>2146876.06</v>
      </c>
      <c r="C21" s="1">
        <v>2177729.65</v>
      </c>
      <c r="D21" s="1">
        <v>2147847.56</v>
      </c>
      <c r="E21" s="1">
        <v>2137805.21</v>
      </c>
      <c r="F21" s="1">
        <v>1974374.84</v>
      </c>
      <c r="G21" s="1">
        <v>2746390.02</v>
      </c>
      <c r="H21" s="1">
        <v>1878146.85</v>
      </c>
      <c r="I21" s="1">
        <v>1995493.19</v>
      </c>
      <c r="J21" s="1">
        <v>2284509.88</v>
      </c>
      <c r="K21" s="1">
        <v>1985138.92</v>
      </c>
      <c r="L21" s="1">
        <v>2183424.75</v>
      </c>
      <c r="M21" s="1">
        <v>2355853.43</v>
      </c>
      <c r="N21" s="16">
        <f t="shared" si="0"/>
        <v>26013590.36</v>
      </c>
    </row>
    <row r="22" spans="1:14" ht="12.75">
      <c r="A22" t="s">
        <v>25</v>
      </c>
      <c r="B22" s="1">
        <v>125093.43</v>
      </c>
      <c r="C22" s="17">
        <v>125655.98</v>
      </c>
      <c r="D22" s="1">
        <v>102903.24</v>
      </c>
      <c r="E22" s="1">
        <v>115709.25</v>
      </c>
      <c r="F22" s="1">
        <v>96717.86</v>
      </c>
      <c r="G22" s="1">
        <v>102247.19</v>
      </c>
      <c r="H22" s="1">
        <v>105723.26</v>
      </c>
      <c r="I22" s="1">
        <v>85370.27</v>
      </c>
      <c r="J22" s="1">
        <v>90289.06</v>
      </c>
      <c r="K22" s="1">
        <v>89394</v>
      </c>
      <c r="L22" s="1">
        <v>87937.44</v>
      </c>
      <c r="M22" s="1">
        <v>97789.1</v>
      </c>
      <c r="N22" s="16">
        <f t="shared" si="0"/>
        <v>1224830.08</v>
      </c>
    </row>
    <row r="23" ht="12.75">
      <c r="B23" s="17"/>
    </row>
    <row r="24" spans="1:14" ht="12.75">
      <c r="A24" t="s">
        <v>8</v>
      </c>
      <c r="B24" s="18">
        <f aca="true" t="shared" si="1" ref="B24:M24">SUM(B6:B23)</f>
        <v>16481500.280000003</v>
      </c>
      <c r="C24" s="18">
        <f t="shared" si="1"/>
        <v>16423333.769999998</v>
      </c>
      <c r="D24" s="18">
        <f t="shared" si="1"/>
        <v>17219716.779999997</v>
      </c>
      <c r="E24" s="18">
        <f t="shared" si="1"/>
        <v>16693344.36</v>
      </c>
      <c r="F24" s="18">
        <f t="shared" si="1"/>
        <v>16402104.6</v>
      </c>
      <c r="G24" s="18">
        <f t="shared" si="1"/>
        <v>20070622.75</v>
      </c>
      <c r="H24" s="18">
        <f>SUM(H6:H23)</f>
        <v>15256726.889999997</v>
      </c>
      <c r="I24" s="18">
        <f t="shared" si="1"/>
        <v>15987547.92</v>
      </c>
      <c r="J24" s="18">
        <f t="shared" si="1"/>
        <v>18314966.97</v>
      </c>
      <c r="K24" s="18">
        <f t="shared" si="1"/>
        <v>16790538.94</v>
      </c>
      <c r="L24" s="18">
        <f t="shared" si="1"/>
        <v>17769994.070000004</v>
      </c>
      <c r="M24" s="18">
        <f t="shared" si="1"/>
        <v>18585096.87</v>
      </c>
      <c r="N24" s="18">
        <f>SUM(N6:N22)</f>
        <v>205995494.20000002</v>
      </c>
    </row>
    <row r="26" spans="1:14" ht="12.75">
      <c r="A26" s="19" t="s">
        <v>39</v>
      </c>
      <c r="B26" s="1">
        <v>294522.31</v>
      </c>
      <c r="C26" s="1">
        <v>293641.84</v>
      </c>
      <c r="D26" s="1">
        <v>307670.06</v>
      </c>
      <c r="E26" s="1">
        <v>298158.15</v>
      </c>
      <c r="F26" s="1">
        <v>293254.1</v>
      </c>
      <c r="G26" s="1">
        <v>359062.49</v>
      </c>
      <c r="H26" s="1">
        <v>272454.05</v>
      </c>
      <c r="I26" s="1">
        <v>286242.49</v>
      </c>
      <c r="J26" s="1">
        <v>327421.73</v>
      </c>
      <c r="K26" s="1">
        <v>299970.86</v>
      </c>
      <c r="L26" s="1">
        <v>317476.65</v>
      </c>
      <c r="M26" s="1">
        <v>332295.52</v>
      </c>
      <c r="N26" s="1">
        <f>SUM(B26:M26)</f>
        <v>3682170.25</v>
      </c>
    </row>
    <row r="27" spans="1:14" ht="12.75">
      <c r="A27" s="19" t="s">
        <v>253</v>
      </c>
      <c r="B27" s="1">
        <v>53825.09</v>
      </c>
      <c r="C27" s="1">
        <v>62557.63</v>
      </c>
      <c r="D27" s="1">
        <v>53761.11</v>
      </c>
      <c r="E27" s="1">
        <v>46105.73</v>
      </c>
      <c r="F27" s="1">
        <v>62017.53</v>
      </c>
      <c r="G27" s="1">
        <v>88170.59</v>
      </c>
      <c r="H27" s="1">
        <v>39622.79</v>
      </c>
      <c r="I27" s="1">
        <v>46165.44</v>
      </c>
      <c r="J27" s="1">
        <v>67424.79</v>
      </c>
      <c r="K27" s="1">
        <v>50680.6</v>
      </c>
      <c r="L27" s="1">
        <v>54052.97</v>
      </c>
      <c r="M27" s="1">
        <v>70922.58</v>
      </c>
      <c r="N27" s="1">
        <f>SUM(B27:M27)</f>
        <v>695306.85</v>
      </c>
    </row>
    <row r="28" spans="13:14" ht="13.5" thickBot="1">
      <c r="M28" s="20" t="s">
        <v>40</v>
      </c>
      <c r="N28" s="21">
        <f>N24+N26+N27</f>
        <v>210372971.3</v>
      </c>
    </row>
    <row r="29" ht="13.5" thickTop="1">
      <c r="C29" s="19"/>
    </row>
    <row r="39" ht="12.75">
      <c r="A39" t="str">
        <f ca="1">CELL("filename")</f>
        <v>S:\Div - Adm Svc\Distribution &amp; Statistics\Distributions\WEB\CTX Prior years\[Consolidated_Tax_12.xls]SUMMARY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N27" activeCellId="1" sqref="N24 N27"/>
    </sheetView>
  </sheetViews>
  <sheetFormatPr defaultColWidth="9.140625" defaultRowHeight="12.75"/>
  <cols>
    <col min="1" max="1" width="13.00390625" style="0" customWidth="1"/>
    <col min="2" max="2" width="14.00390625" style="0" bestFit="1" customWidth="1"/>
    <col min="3" max="8" width="13.8515625" style="0" bestFit="1" customWidth="1"/>
    <col min="9" max="10" width="14.00390625" style="0" bestFit="1" customWidth="1"/>
    <col min="11" max="13" width="13.8515625" style="0" bestFit="1" customWidth="1"/>
    <col min="14" max="14" width="16.00390625" style="0" bestFit="1" customWidth="1"/>
  </cols>
  <sheetData>
    <row r="2" ht="20.25">
      <c r="A2" s="22" t="s">
        <v>256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5" spans="2:4" ht="12.75">
      <c r="B5" s="16"/>
      <c r="C5" s="16"/>
      <c r="D5" s="16"/>
    </row>
    <row r="6" spans="1:14" ht="12.75">
      <c r="A6" t="s">
        <v>9</v>
      </c>
      <c r="B6" s="1">
        <v>1082712.38</v>
      </c>
      <c r="C6" s="16">
        <v>1076106.79</v>
      </c>
      <c r="D6" s="1">
        <v>1088211.93</v>
      </c>
      <c r="E6" s="16">
        <v>1043091.63</v>
      </c>
      <c r="F6" s="16">
        <v>1002351.82</v>
      </c>
      <c r="G6" s="16">
        <v>1423349.91</v>
      </c>
      <c r="H6" s="1">
        <v>930813.81</v>
      </c>
      <c r="I6" s="16">
        <v>968081.39</v>
      </c>
      <c r="J6" s="16">
        <v>1115779.65</v>
      </c>
      <c r="K6" s="5">
        <v>1041832.43</v>
      </c>
      <c r="L6" s="16">
        <v>1143532.95</v>
      </c>
      <c r="M6" s="16">
        <v>1209462.89</v>
      </c>
      <c r="N6" s="16">
        <f>SUM(B6:M6)</f>
        <v>13125327.58</v>
      </c>
    </row>
    <row r="7" spans="1:14" ht="12.75">
      <c r="A7" t="s">
        <v>10</v>
      </c>
      <c r="B7" s="1">
        <v>310673.97</v>
      </c>
      <c r="C7" s="16">
        <v>352045.91</v>
      </c>
      <c r="D7" s="1">
        <v>356083.09</v>
      </c>
      <c r="E7" s="16">
        <v>365520.56</v>
      </c>
      <c r="F7" s="16">
        <v>328172.07</v>
      </c>
      <c r="G7" s="16">
        <v>389313.39</v>
      </c>
      <c r="H7" s="1">
        <v>306017.57</v>
      </c>
      <c r="I7" s="16">
        <v>300420.52</v>
      </c>
      <c r="J7" s="16">
        <v>342090.87</v>
      </c>
      <c r="K7" s="5">
        <v>292567.26</v>
      </c>
      <c r="L7" s="16">
        <v>343839.87</v>
      </c>
      <c r="M7" s="16">
        <v>347540.35</v>
      </c>
      <c r="N7" s="16">
        <f aca="true" t="shared" si="0" ref="N7:N22">SUM(B7:M7)</f>
        <v>4034285.43</v>
      </c>
    </row>
    <row r="8" spans="1:14" ht="12.75">
      <c r="A8" t="s">
        <v>11</v>
      </c>
      <c r="B8" s="1">
        <v>41968888.23</v>
      </c>
      <c r="C8" s="16">
        <v>41629958.68</v>
      </c>
      <c r="D8" s="1">
        <v>44614476.66999998</v>
      </c>
      <c r="E8" s="16">
        <v>43051857.15</v>
      </c>
      <c r="F8" s="16">
        <v>42468568.63999999</v>
      </c>
      <c r="G8" s="16">
        <v>51729296.92</v>
      </c>
      <c r="H8" s="1">
        <v>39468787.97</v>
      </c>
      <c r="I8" s="16">
        <v>41614859.15</v>
      </c>
      <c r="J8" s="16">
        <v>47954259.11</v>
      </c>
      <c r="K8" s="5">
        <v>43904205.25</v>
      </c>
      <c r="L8" s="16">
        <v>46018877.609999985</v>
      </c>
      <c r="M8" s="16">
        <v>47815163.75</v>
      </c>
      <c r="N8" s="16">
        <f t="shared" si="0"/>
        <v>532239199.13</v>
      </c>
    </row>
    <row r="9" spans="1:14" ht="12.75">
      <c r="A9" t="s">
        <v>12</v>
      </c>
      <c r="B9" s="1">
        <v>1060167.63</v>
      </c>
      <c r="C9" s="16">
        <v>1060167.63</v>
      </c>
      <c r="D9" s="1">
        <v>1060167.63</v>
      </c>
      <c r="E9" s="16">
        <v>1060167.63</v>
      </c>
      <c r="F9" s="16">
        <v>1060167.63</v>
      </c>
      <c r="G9" s="16">
        <v>1060167.63</v>
      </c>
      <c r="H9" s="1">
        <v>1060167.63</v>
      </c>
      <c r="I9" s="16">
        <v>1060167.63</v>
      </c>
      <c r="J9" s="16">
        <v>1060167.63</v>
      </c>
      <c r="K9" s="5">
        <v>1060167.63</v>
      </c>
      <c r="L9" s="16">
        <v>1060167.63</v>
      </c>
      <c r="M9" s="16">
        <v>1060167.63</v>
      </c>
      <c r="N9" s="16">
        <f t="shared" si="0"/>
        <v>12722011.559999995</v>
      </c>
    </row>
    <row r="10" spans="1:14" ht="12.75">
      <c r="A10" t="s">
        <v>13</v>
      </c>
      <c r="B10" s="1">
        <v>1908152.68</v>
      </c>
      <c r="C10" s="16">
        <v>2046683.57</v>
      </c>
      <c r="D10" s="1">
        <v>1899645.57</v>
      </c>
      <c r="E10" s="16">
        <v>1936137.7</v>
      </c>
      <c r="F10" s="16">
        <v>2125535.55</v>
      </c>
      <c r="G10" s="16">
        <v>2191964.77</v>
      </c>
      <c r="H10" s="1">
        <v>1822814.45</v>
      </c>
      <c r="I10" s="16">
        <v>1843603.48</v>
      </c>
      <c r="J10" s="16">
        <v>2124267.03</v>
      </c>
      <c r="K10" s="5">
        <v>2002208.26</v>
      </c>
      <c r="L10" s="16">
        <v>2061055.75</v>
      </c>
      <c r="M10" s="16">
        <v>2297312.88</v>
      </c>
      <c r="N10" s="16">
        <f t="shared" si="0"/>
        <v>24259381.69</v>
      </c>
    </row>
    <row r="11" spans="1:14" ht="12.75">
      <c r="A11" t="s">
        <v>14</v>
      </c>
      <c r="B11" s="1">
        <v>73977.31</v>
      </c>
      <c r="C11" s="16">
        <v>73977.31</v>
      </c>
      <c r="D11" s="1">
        <v>73977.31</v>
      </c>
      <c r="E11" s="16">
        <v>73977.31</v>
      </c>
      <c r="F11" s="16">
        <v>73977.31</v>
      </c>
      <c r="G11" s="16">
        <v>73977.31</v>
      </c>
      <c r="H11" s="1">
        <v>73977.31</v>
      </c>
      <c r="I11" s="16">
        <v>73977.31</v>
      </c>
      <c r="J11" s="16">
        <v>73977.31</v>
      </c>
      <c r="K11" s="5">
        <v>73977.31</v>
      </c>
      <c r="L11" s="16">
        <v>73977.31</v>
      </c>
      <c r="M11" s="16">
        <v>73977.31</v>
      </c>
      <c r="N11" s="16">
        <f t="shared" si="0"/>
        <v>887727.7200000002</v>
      </c>
    </row>
    <row r="12" spans="1:14" ht="12.75">
      <c r="A12" t="s">
        <v>15</v>
      </c>
      <c r="B12" s="1">
        <v>754357.9</v>
      </c>
      <c r="C12" s="16">
        <v>501231.66</v>
      </c>
      <c r="D12" s="1">
        <v>510344.2</v>
      </c>
      <c r="E12" s="16">
        <v>424602.76</v>
      </c>
      <c r="F12" s="16">
        <v>395217.87</v>
      </c>
      <c r="G12" s="16">
        <v>442147.26</v>
      </c>
      <c r="H12" s="1">
        <v>477201.91</v>
      </c>
      <c r="I12" s="16">
        <v>442203.81</v>
      </c>
      <c r="J12" s="16">
        <v>418978.65</v>
      </c>
      <c r="K12" s="5">
        <v>434617.72</v>
      </c>
      <c r="L12" s="16">
        <v>464052.43</v>
      </c>
      <c r="M12" s="16">
        <v>441559.42</v>
      </c>
      <c r="N12" s="16">
        <f t="shared" si="0"/>
        <v>5706515.59</v>
      </c>
    </row>
    <row r="13" spans="1:14" ht="12.75">
      <c r="A13" t="s">
        <v>16</v>
      </c>
      <c r="B13" s="1">
        <v>900401.6</v>
      </c>
      <c r="C13" s="16">
        <v>895285.42</v>
      </c>
      <c r="D13" s="1">
        <v>947345.67</v>
      </c>
      <c r="E13" s="16">
        <v>879674.27</v>
      </c>
      <c r="F13" s="16">
        <v>761508.18</v>
      </c>
      <c r="G13" s="16">
        <v>1030297.44</v>
      </c>
      <c r="H13" s="1">
        <v>717521.21</v>
      </c>
      <c r="I13" s="16">
        <v>657120.59</v>
      </c>
      <c r="J13" s="16">
        <v>876265.31</v>
      </c>
      <c r="K13" s="5">
        <v>920427.33</v>
      </c>
      <c r="L13" s="16">
        <v>1148047.88</v>
      </c>
      <c r="M13" s="16">
        <v>1328590.83</v>
      </c>
      <c r="N13" s="16">
        <f t="shared" si="0"/>
        <v>11062485.729999999</v>
      </c>
    </row>
    <row r="14" spans="1:14" ht="12.75">
      <c r="A14" t="s">
        <v>17</v>
      </c>
      <c r="B14" s="1">
        <v>185354.59</v>
      </c>
      <c r="C14" s="16">
        <v>185354.59</v>
      </c>
      <c r="D14" s="1">
        <v>185354.59</v>
      </c>
      <c r="E14" s="16">
        <v>185354.59</v>
      </c>
      <c r="F14" s="16">
        <v>185354.59</v>
      </c>
      <c r="G14" s="16">
        <v>185354.59</v>
      </c>
      <c r="H14" s="1">
        <v>185354.59</v>
      </c>
      <c r="I14" s="16">
        <v>185354.59</v>
      </c>
      <c r="J14" s="16">
        <v>185354.59</v>
      </c>
      <c r="K14" s="5">
        <v>185354.59</v>
      </c>
      <c r="L14" s="16">
        <v>185354.59</v>
      </c>
      <c r="M14" s="16">
        <v>185354.59</v>
      </c>
      <c r="N14" s="16">
        <f t="shared" si="0"/>
        <v>2224255.0800000005</v>
      </c>
    </row>
    <row r="15" spans="1:14" ht="12.75">
      <c r="A15" t="s">
        <v>18</v>
      </c>
      <c r="B15" s="1">
        <v>89362.77</v>
      </c>
      <c r="C15" s="16">
        <v>89362.77</v>
      </c>
      <c r="D15" s="1">
        <v>89362.77</v>
      </c>
      <c r="E15" s="16">
        <v>89362.77</v>
      </c>
      <c r="F15" s="16">
        <v>89362.77</v>
      </c>
      <c r="G15" s="16">
        <v>89362.77</v>
      </c>
      <c r="H15" s="1">
        <v>89362.77</v>
      </c>
      <c r="I15" s="16">
        <v>89362.77</v>
      </c>
      <c r="J15" s="16">
        <v>89362.77</v>
      </c>
      <c r="K15" s="5">
        <v>89362.77</v>
      </c>
      <c r="L15" s="16">
        <v>89362.77</v>
      </c>
      <c r="M15" s="16">
        <v>89362.77</v>
      </c>
      <c r="N15" s="16">
        <f t="shared" si="0"/>
        <v>1072353.24</v>
      </c>
    </row>
    <row r="16" spans="1:14" ht="12.75">
      <c r="A16" t="s">
        <v>19</v>
      </c>
      <c r="B16" s="1">
        <v>787962.41</v>
      </c>
      <c r="C16" s="16">
        <v>787962.41</v>
      </c>
      <c r="D16" s="1">
        <v>787962.41</v>
      </c>
      <c r="E16" s="16">
        <v>787962.41</v>
      </c>
      <c r="F16" s="16">
        <v>787962.41</v>
      </c>
      <c r="G16" s="16">
        <v>787962.41</v>
      </c>
      <c r="H16" s="1">
        <v>787962.41</v>
      </c>
      <c r="I16" s="16">
        <v>787962.41</v>
      </c>
      <c r="J16" s="16">
        <v>787962.41</v>
      </c>
      <c r="K16" s="5">
        <v>787962.41</v>
      </c>
      <c r="L16" s="16">
        <v>787962.41</v>
      </c>
      <c r="M16" s="16">
        <v>787962.41</v>
      </c>
      <c r="N16" s="16">
        <f t="shared" si="0"/>
        <v>9455548.92</v>
      </c>
    </row>
    <row r="17" spans="1:14" ht="12.75">
      <c r="A17" t="s">
        <v>20</v>
      </c>
      <c r="B17" s="1">
        <v>118540.57</v>
      </c>
      <c r="C17" s="16">
        <v>118540.57</v>
      </c>
      <c r="D17" s="1">
        <v>118540.57</v>
      </c>
      <c r="E17" s="16">
        <v>118540.57</v>
      </c>
      <c r="F17" s="16">
        <v>118540.57</v>
      </c>
      <c r="G17" s="16">
        <v>118540.57</v>
      </c>
      <c r="H17" s="1">
        <v>118540.57</v>
      </c>
      <c r="I17" s="16">
        <v>118540.57</v>
      </c>
      <c r="J17" s="16">
        <v>118540.57</v>
      </c>
      <c r="K17" s="5">
        <v>118540.57</v>
      </c>
      <c r="L17" s="16">
        <v>118540.57</v>
      </c>
      <c r="M17" s="16">
        <v>118540.57</v>
      </c>
      <c r="N17" s="16">
        <f t="shared" si="0"/>
        <v>1422486.8400000005</v>
      </c>
    </row>
    <row r="18" spans="1:14" ht="12.75">
      <c r="A18" t="s">
        <v>21</v>
      </c>
      <c r="B18" s="1">
        <v>594356.81</v>
      </c>
      <c r="C18" s="16">
        <v>690977.48</v>
      </c>
      <c r="D18" s="1">
        <v>760287.63</v>
      </c>
      <c r="E18" s="16">
        <v>631222.83</v>
      </c>
      <c r="F18" s="16">
        <v>727674.29</v>
      </c>
      <c r="G18" s="16">
        <v>728075.51</v>
      </c>
      <c r="H18" s="1">
        <v>553956.73</v>
      </c>
      <c r="I18" s="16">
        <v>584489.27</v>
      </c>
      <c r="J18" s="16">
        <v>703975.08</v>
      </c>
      <c r="K18" s="5">
        <v>628166.5</v>
      </c>
      <c r="L18" s="16">
        <v>780454.22</v>
      </c>
      <c r="M18" s="16">
        <v>734473.32</v>
      </c>
      <c r="N18" s="16">
        <f t="shared" si="0"/>
        <v>8118109.669999999</v>
      </c>
    </row>
    <row r="19" spans="1:14" ht="12.75">
      <c r="A19" t="s">
        <v>22</v>
      </c>
      <c r="B19" s="1">
        <v>140496.54</v>
      </c>
      <c r="C19" s="16">
        <v>140496.54</v>
      </c>
      <c r="D19" s="1">
        <v>140496.54</v>
      </c>
      <c r="E19" s="16">
        <v>140496.54</v>
      </c>
      <c r="F19" s="16">
        <v>140496.54</v>
      </c>
      <c r="G19" s="16">
        <v>140496.54</v>
      </c>
      <c r="H19" s="1">
        <v>140496.54</v>
      </c>
      <c r="I19" s="16">
        <v>140496.54</v>
      </c>
      <c r="J19" s="16">
        <v>140496.54</v>
      </c>
      <c r="K19" s="5">
        <v>140496.54</v>
      </c>
      <c r="L19" s="16">
        <v>140496.54</v>
      </c>
      <c r="M19" s="16">
        <v>140496.54</v>
      </c>
      <c r="N19" s="16">
        <f t="shared" si="0"/>
        <v>1685958.4800000002</v>
      </c>
    </row>
    <row r="20" spans="1:14" ht="12.75">
      <c r="A20" t="s">
        <v>23</v>
      </c>
      <c r="B20" s="1">
        <v>116859.89</v>
      </c>
      <c r="C20" s="16">
        <v>116859.89</v>
      </c>
      <c r="D20" s="1">
        <v>116859.89</v>
      </c>
      <c r="E20" s="16">
        <v>116859.89</v>
      </c>
      <c r="F20" s="16">
        <v>116859.89</v>
      </c>
      <c r="G20" s="16">
        <v>116859.89</v>
      </c>
      <c r="H20" s="1">
        <v>116859.89</v>
      </c>
      <c r="I20" s="16">
        <v>116859.89</v>
      </c>
      <c r="J20" s="16">
        <v>116859.89</v>
      </c>
      <c r="K20" s="5">
        <v>116859.89</v>
      </c>
      <c r="L20" s="16">
        <v>116859.89</v>
      </c>
      <c r="M20" s="16">
        <v>116859.89</v>
      </c>
      <c r="N20" s="16">
        <f t="shared" si="0"/>
        <v>1402318.6799999997</v>
      </c>
    </row>
    <row r="21" spans="1:14" ht="12.75">
      <c r="A21" t="s">
        <v>24</v>
      </c>
      <c r="B21" s="1">
        <v>7373832.98</v>
      </c>
      <c r="C21" s="16">
        <v>7495112.25</v>
      </c>
      <c r="D21" s="1">
        <v>7326638.78</v>
      </c>
      <c r="E21" s="16">
        <v>7297473.64</v>
      </c>
      <c r="F21" s="16">
        <v>6813486.63</v>
      </c>
      <c r="G21" s="16">
        <v>9514270.21</v>
      </c>
      <c r="H21" s="1">
        <v>6326130.22</v>
      </c>
      <c r="I21" s="16">
        <v>6750463.1</v>
      </c>
      <c r="J21" s="16">
        <v>7844808.91</v>
      </c>
      <c r="K21" s="5">
        <v>6739863.42</v>
      </c>
      <c r="L21" s="16">
        <v>7444782.64</v>
      </c>
      <c r="M21" s="16">
        <v>8051186.88</v>
      </c>
      <c r="N21" s="16">
        <f t="shared" si="0"/>
        <v>88978049.66</v>
      </c>
    </row>
    <row r="22" spans="1:14" ht="12.75">
      <c r="A22" t="s">
        <v>25</v>
      </c>
      <c r="B22" s="16">
        <v>204031.08</v>
      </c>
      <c r="C22" s="16">
        <v>204031.08</v>
      </c>
      <c r="D22" s="16">
        <v>204031.08</v>
      </c>
      <c r="E22" s="16">
        <v>204031.08</v>
      </c>
      <c r="F22" s="16">
        <v>204031.08</v>
      </c>
      <c r="G22" s="16">
        <v>204031.08</v>
      </c>
      <c r="H22" s="16">
        <v>204031.08</v>
      </c>
      <c r="I22" s="16">
        <v>204031.08</v>
      </c>
      <c r="J22" s="16">
        <v>204031.08</v>
      </c>
      <c r="K22" s="70">
        <v>204031.08</v>
      </c>
      <c r="L22" s="16">
        <v>204031.08</v>
      </c>
      <c r="M22" s="16">
        <v>204031.08</v>
      </c>
      <c r="N22" s="16">
        <f t="shared" si="0"/>
        <v>2448372.9600000004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8">
        <f>SUM(B6:B23)</f>
        <v>57670129.34</v>
      </c>
      <c r="C24" s="18">
        <f aca="true" t="shared" si="1" ref="C24:M24">SUM(C6:C23)</f>
        <v>57464154.550000004</v>
      </c>
      <c r="D24" s="18">
        <f t="shared" si="1"/>
        <v>60279786.33</v>
      </c>
      <c r="E24" s="18">
        <f t="shared" si="1"/>
        <v>58406333.330000006</v>
      </c>
      <c r="F24" s="18">
        <f t="shared" si="1"/>
        <v>57399267.839999996</v>
      </c>
      <c r="G24" s="18">
        <f t="shared" si="1"/>
        <v>70225468.2</v>
      </c>
      <c r="H24" s="18">
        <f t="shared" si="1"/>
        <v>53379996.660000004</v>
      </c>
      <c r="I24" s="18">
        <f t="shared" si="1"/>
        <v>55937994.10000002</v>
      </c>
      <c r="J24" s="18">
        <f t="shared" si="1"/>
        <v>64157177.400000006</v>
      </c>
      <c r="K24" s="18">
        <f t="shared" si="1"/>
        <v>58740640.96</v>
      </c>
      <c r="L24" s="18">
        <f t="shared" si="1"/>
        <v>62181396.13999999</v>
      </c>
      <c r="M24" s="18">
        <f t="shared" si="1"/>
        <v>65002043.110000014</v>
      </c>
      <c r="N24" s="18">
        <f>SUM(N6:N22)</f>
        <v>720844387.96</v>
      </c>
    </row>
    <row r="26" spans="1:14" ht="12.75">
      <c r="A26" s="19" t="s">
        <v>39</v>
      </c>
      <c r="B26" s="16">
        <v>1030576.45</v>
      </c>
      <c r="C26" s="16">
        <v>1027451.22</v>
      </c>
      <c r="D26" s="16">
        <v>1077054.5</v>
      </c>
      <c r="E26" s="16">
        <v>1043205.22</v>
      </c>
      <c r="F26" s="16">
        <v>1026259.6</v>
      </c>
      <c r="G26" s="16">
        <v>1256349.99</v>
      </c>
      <c r="H26" s="16">
        <v>953272.55</v>
      </c>
      <c r="I26" s="16">
        <v>1001559.5</v>
      </c>
      <c r="J26" s="16">
        <v>1146117.17</v>
      </c>
      <c r="K26" s="16">
        <v>1049433.85</v>
      </c>
      <c r="L26" s="16">
        <v>1110926.37</v>
      </c>
      <c r="M26" s="16">
        <v>1162218.59</v>
      </c>
      <c r="N26" s="16">
        <f>SUM(B26:M26)</f>
        <v>12884425.009999998</v>
      </c>
    </row>
    <row r="27" spans="1:14" ht="12.75">
      <c r="A27" s="19" t="s">
        <v>253</v>
      </c>
      <c r="B27" s="16">
        <v>189377.79</v>
      </c>
      <c r="C27" s="16">
        <v>219893.32</v>
      </c>
      <c r="D27" s="16">
        <v>189128.06</v>
      </c>
      <c r="E27" s="16">
        <v>162186.67</v>
      </c>
      <c r="F27" s="16">
        <v>217878.27</v>
      </c>
      <c r="G27" s="16">
        <v>309610.1</v>
      </c>
      <c r="H27" s="16">
        <v>139447.18</v>
      </c>
      <c r="I27" s="16">
        <v>162639.41</v>
      </c>
      <c r="J27" s="16">
        <v>189114.57</v>
      </c>
      <c r="K27" s="16">
        <v>177574.43</v>
      </c>
      <c r="L27" s="16">
        <v>189185.23</v>
      </c>
      <c r="M27" s="16">
        <v>248229.18</v>
      </c>
      <c r="N27" s="16">
        <f>SUM(B27:M27)</f>
        <v>2394264.21</v>
      </c>
    </row>
    <row r="28" spans="7:14" ht="12.75">
      <c r="G28" s="16"/>
      <c r="K28" s="23" t="s">
        <v>41</v>
      </c>
      <c r="L28" s="24"/>
      <c r="M28" s="24"/>
      <c r="N28" s="25">
        <f>N24+N26+N27</f>
        <v>736123077.1800001</v>
      </c>
    </row>
    <row r="29" spans="11:14" ht="15">
      <c r="K29" s="26" t="s">
        <v>42</v>
      </c>
      <c r="L29" s="20"/>
      <c r="M29" s="20"/>
      <c r="N29" s="27">
        <v>0</v>
      </c>
    </row>
    <row r="30" spans="11:14" ht="13.5" thickBot="1">
      <c r="K30" s="28" t="s">
        <v>43</v>
      </c>
      <c r="L30" s="29"/>
      <c r="M30" s="29"/>
      <c r="N30" s="30">
        <f>SUM(N28:N29)</f>
        <v>736123077.1800001</v>
      </c>
    </row>
    <row r="31" ht="13.5" thickTop="1"/>
    <row r="39" ht="12.75">
      <c r="A39" t="str">
        <f ca="1">CELL("filename")</f>
        <v>S:\Div - Adm Svc\Distribution &amp; Statistics\Distributions\WEB\CTX Prior years\[Consolidated_Tax_12.xls]SUMMARY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13" width="14.00390625" style="0" bestFit="1" customWidth="1"/>
    <col min="14" max="14" width="15.00390625" style="0" bestFit="1" customWidth="1"/>
    <col min="15" max="15" width="16.00390625" style="0" bestFit="1" customWidth="1"/>
  </cols>
  <sheetData>
    <row r="2" ht="20.25">
      <c r="A2" s="31" t="s">
        <v>257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19285.47</v>
      </c>
      <c r="C6" s="16">
        <v>21686.35</v>
      </c>
      <c r="D6" s="1">
        <v>19799.94</v>
      </c>
      <c r="E6" s="16">
        <v>21143.77</v>
      </c>
      <c r="F6" s="1">
        <v>19188.29</v>
      </c>
      <c r="G6" s="16">
        <v>17655.38</v>
      </c>
      <c r="H6" s="16">
        <v>16368.18</v>
      </c>
      <c r="I6" s="1">
        <v>18437.31</v>
      </c>
      <c r="J6" s="16">
        <v>20955.17</v>
      </c>
      <c r="K6" s="16">
        <v>18329.93</v>
      </c>
      <c r="L6" s="16">
        <v>21775.1</v>
      </c>
      <c r="M6" s="16">
        <v>19155.81</v>
      </c>
      <c r="N6" s="16">
        <f>SUM(B6:M6)</f>
        <v>233780.69999999998</v>
      </c>
    </row>
    <row r="7" spans="1:14" ht="12.75">
      <c r="A7" t="s">
        <v>10</v>
      </c>
      <c r="B7" s="16">
        <v>9102.33</v>
      </c>
      <c r="C7" s="16">
        <v>10235.49</v>
      </c>
      <c r="D7" s="1">
        <v>9345.15</v>
      </c>
      <c r="E7" s="16">
        <v>9979.4</v>
      </c>
      <c r="F7" s="1">
        <v>9056.46</v>
      </c>
      <c r="G7" s="16">
        <v>8332.96</v>
      </c>
      <c r="H7" s="16">
        <v>7725.43</v>
      </c>
      <c r="I7" s="1">
        <v>8702.01</v>
      </c>
      <c r="J7" s="16">
        <v>9890.39</v>
      </c>
      <c r="K7" s="16">
        <v>8651.33</v>
      </c>
      <c r="L7" s="16">
        <v>9762.4</v>
      </c>
      <c r="M7" s="16">
        <v>8588.1</v>
      </c>
      <c r="N7" s="16">
        <f aca="true" t="shared" si="0" ref="N7:N21">SUM(B7:M7)</f>
        <v>109371.45</v>
      </c>
    </row>
    <row r="8" spans="1:14" ht="12.75">
      <c r="A8" t="s">
        <v>11</v>
      </c>
      <c r="B8" s="16">
        <v>679853.57</v>
      </c>
      <c r="C8" s="16">
        <v>764489.82</v>
      </c>
      <c r="D8" s="1">
        <v>697989.97</v>
      </c>
      <c r="E8" s="16">
        <v>745362.6</v>
      </c>
      <c r="F8" s="1">
        <v>676427.82</v>
      </c>
      <c r="G8" s="16">
        <v>622389.72</v>
      </c>
      <c r="H8" s="16">
        <v>577013.04</v>
      </c>
      <c r="I8" s="1">
        <v>649954.15</v>
      </c>
      <c r="J8" s="16">
        <v>738714.13</v>
      </c>
      <c r="K8" s="16">
        <v>646169.01</v>
      </c>
      <c r="L8" s="16">
        <v>764230.34</v>
      </c>
      <c r="M8" s="16">
        <v>672302.39</v>
      </c>
      <c r="N8" s="16">
        <f t="shared" si="0"/>
        <v>8234896.56</v>
      </c>
    </row>
    <row r="9" spans="1:14" ht="12.75">
      <c r="A9" t="s">
        <v>12</v>
      </c>
      <c r="B9" s="16">
        <v>17003.67</v>
      </c>
      <c r="C9" s="16">
        <v>19120.49</v>
      </c>
      <c r="D9" s="1">
        <v>17457.27</v>
      </c>
      <c r="E9" s="16">
        <v>18642.1</v>
      </c>
      <c r="F9" s="1">
        <v>16917.99</v>
      </c>
      <c r="G9" s="16">
        <v>15566.45</v>
      </c>
      <c r="H9" s="16">
        <v>14431.55</v>
      </c>
      <c r="I9" s="1">
        <v>16255.86</v>
      </c>
      <c r="J9" s="16">
        <v>18475.82</v>
      </c>
      <c r="K9" s="16">
        <v>16161.19</v>
      </c>
      <c r="L9" s="16">
        <v>18510.74</v>
      </c>
      <c r="M9" s="16">
        <v>16284.11</v>
      </c>
      <c r="N9" s="16">
        <f t="shared" si="0"/>
        <v>204827.24</v>
      </c>
    </row>
    <row r="10" spans="1:14" ht="12.75">
      <c r="A10" t="s">
        <v>13</v>
      </c>
      <c r="B10" s="16">
        <v>17989.52</v>
      </c>
      <c r="C10" s="16">
        <v>20229.07</v>
      </c>
      <c r="D10" s="1">
        <v>18469.43</v>
      </c>
      <c r="E10" s="16">
        <v>19722.95</v>
      </c>
      <c r="F10" s="1">
        <v>17898.88</v>
      </c>
      <c r="G10" s="16">
        <v>16468.98</v>
      </c>
      <c r="H10" s="16">
        <v>15268.27</v>
      </c>
      <c r="I10" s="1">
        <v>17198.36</v>
      </c>
      <c r="J10" s="16">
        <v>19547.03</v>
      </c>
      <c r="K10" s="16">
        <v>17098.2</v>
      </c>
      <c r="L10" s="16">
        <v>19365.18</v>
      </c>
      <c r="M10" s="16">
        <v>17035.78</v>
      </c>
      <c r="N10" s="16">
        <f t="shared" si="0"/>
        <v>216291.65000000002</v>
      </c>
    </row>
    <row r="11" spans="1:14" ht="12.75">
      <c r="A11" t="s">
        <v>14</v>
      </c>
      <c r="B11" s="16">
        <v>395.38</v>
      </c>
      <c r="C11" s="16">
        <v>444.6</v>
      </c>
      <c r="D11" s="1">
        <v>405.93</v>
      </c>
      <c r="E11" s="16">
        <v>433.48</v>
      </c>
      <c r="F11" s="1">
        <v>393.39</v>
      </c>
      <c r="G11" s="16">
        <v>361.96</v>
      </c>
      <c r="H11" s="16">
        <v>335.57</v>
      </c>
      <c r="I11" s="1">
        <v>377.99</v>
      </c>
      <c r="J11" s="16">
        <v>429.61</v>
      </c>
      <c r="K11" s="16">
        <v>375.79</v>
      </c>
      <c r="L11" s="16">
        <v>320.42</v>
      </c>
      <c r="M11" s="16">
        <v>281.87</v>
      </c>
      <c r="N11" s="16">
        <f t="shared" si="0"/>
        <v>4555.99</v>
      </c>
    </row>
    <row r="12" spans="1:14" ht="12.75">
      <c r="A12" t="s">
        <v>15</v>
      </c>
      <c r="B12" s="16">
        <v>555.6</v>
      </c>
      <c r="C12" s="16">
        <v>624.77</v>
      </c>
      <c r="D12" s="1">
        <v>570.42</v>
      </c>
      <c r="E12" s="16">
        <v>609.14</v>
      </c>
      <c r="F12" s="1">
        <v>552.8</v>
      </c>
      <c r="G12" s="16">
        <v>508.64</v>
      </c>
      <c r="H12" s="16">
        <v>471.56</v>
      </c>
      <c r="I12" s="1">
        <v>531.17</v>
      </c>
      <c r="J12" s="16">
        <v>603.7</v>
      </c>
      <c r="K12" s="16">
        <v>528.07</v>
      </c>
      <c r="L12" s="16">
        <v>774.44</v>
      </c>
      <c r="M12" s="16">
        <v>681.28</v>
      </c>
      <c r="N12" s="16">
        <f t="shared" si="0"/>
        <v>7011.589999999999</v>
      </c>
    </row>
    <row r="13" spans="1:14" ht="12.75">
      <c r="A13" t="s">
        <v>16</v>
      </c>
      <c r="B13" s="16">
        <v>6341.24</v>
      </c>
      <c r="C13" s="16">
        <v>7130.67</v>
      </c>
      <c r="D13" s="1">
        <v>6510.41</v>
      </c>
      <c r="E13" s="16">
        <v>6952.27</v>
      </c>
      <c r="F13" s="1">
        <v>6309.29</v>
      </c>
      <c r="G13" s="16">
        <v>5805.25</v>
      </c>
      <c r="H13" s="16">
        <v>5382.01</v>
      </c>
      <c r="I13" s="1">
        <v>6062.36</v>
      </c>
      <c r="J13" s="16">
        <v>6890.25</v>
      </c>
      <c r="K13" s="16">
        <v>6027.05</v>
      </c>
      <c r="L13" s="16">
        <v>6654.95</v>
      </c>
      <c r="M13" s="16">
        <v>5854.44</v>
      </c>
      <c r="N13" s="16">
        <f t="shared" si="0"/>
        <v>75920.19</v>
      </c>
    </row>
    <row r="14" spans="1:14" ht="12.75">
      <c r="A14" t="s">
        <v>17</v>
      </c>
      <c r="B14" s="16">
        <v>2069.09</v>
      </c>
      <c r="C14" s="16">
        <v>2326.67</v>
      </c>
      <c r="D14" s="1">
        <v>2124.28</v>
      </c>
      <c r="E14" s="16">
        <v>2268.46</v>
      </c>
      <c r="F14" s="1">
        <v>2058.66</v>
      </c>
      <c r="G14" s="16">
        <v>1894.2</v>
      </c>
      <c r="H14" s="16">
        <v>1756.1</v>
      </c>
      <c r="I14" s="1">
        <v>1978.09</v>
      </c>
      <c r="J14" s="16">
        <v>2248.22</v>
      </c>
      <c r="K14" s="16">
        <v>1966.57</v>
      </c>
      <c r="L14" s="16">
        <v>2325.64</v>
      </c>
      <c r="M14" s="16">
        <v>2045.89</v>
      </c>
      <c r="N14" s="16">
        <f t="shared" si="0"/>
        <v>25061.87</v>
      </c>
    </row>
    <row r="15" spans="1:14" ht="12.75">
      <c r="A15" t="s">
        <v>18</v>
      </c>
      <c r="B15" s="16">
        <v>1599.12</v>
      </c>
      <c r="C15" s="16">
        <v>1798.2</v>
      </c>
      <c r="D15" s="1">
        <v>1641.78</v>
      </c>
      <c r="E15" s="16">
        <v>1753.21</v>
      </c>
      <c r="F15" s="1">
        <v>1591.06</v>
      </c>
      <c r="G15" s="16">
        <v>1463.96</v>
      </c>
      <c r="H15" s="16">
        <v>1357.23</v>
      </c>
      <c r="I15" s="1">
        <v>1528.79</v>
      </c>
      <c r="J15" s="16">
        <v>1737.57</v>
      </c>
      <c r="K15" s="16">
        <v>1519.89</v>
      </c>
      <c r="L15" s="16">
        <v>2052.22</v>
      </c>
      <c r="M15" s="16">
        <v>1805.36</v>
      </c>
      <c r="N15" s="16">
        <f t="shared" si="0"/>
        <v>19848.39</v>
      </c>
    </row>
    <row r="16" spans="1:14" ht="12.75">
      <c r="A16" t="s">
        <v>19</v>
      </c>
      <c r="B16" s="16">
        <v>18071.36</v>
      </c>
      <c r="C16" s="16">
        <v>20321.1</v>
      </c>
      <c r="D16" s="1">
        <v>18553.45</v>
      </c>
      <c r="E16" s="16">
        <v>19812.67</v>
      </c>
      <c r="F16" s="1">
        <v>17980.3</v>
      </c>
      <c r="G16" s="16">
        <v>16543.9</v>
      </c>
      <c r="H16" s="16">
        <v>15337.73</v>
      </c>
      <c r="I16" s="1">
        <v>17276.6</v>
      </c>
      <c r="J16" s="16">
        <v>19635.95</v>
      </c>
      <c r="K16" s="16">
        <v>17175.98</v>
      </c>
      <c r="L16" s="16">
        <v>20367.99</v>
      </c>
      <c r="M16" s="16">
        <v>17917.96</v>
      </c>
      <c r="N16" s="16">
        <f t="shared" si="0"/>
        <v>218994.99</v>
      </c>
    </row>
    <row r="17" spans="1:14" ht="12.75">
      <c r="A17" t="s">
        <v>20</v>
      </c>
      <c r="B17" s="16">
        <v>1543.87</v>
      </c>
      <c r="C17" s="16">
        <v>1736.07</v>
      </c>
      <c r="D17" s="1">
        <v>1585.06</v>
      </c>
      <c r="E17" s="16">
        <v>1692.64</v>
      </c>
      <c r="F17" s="1">
        <v>1536.09</v>
      </c>
      <c r="G17" s="16">
        <v>1413.38</v>
      </c>
      <c r="H17" s="16">
        <v>1310.33</v>
      </c>
      <c r="I17" s="1">
        <v>1475.97</v>
      </c>
      <c r="J17" s="16">
        <v>1677.54</v>
      </c>
      <c r="K17" s="16">
        <v>1467.38</v>
      </c>
      <c r="L17" s="16">
        <v>1786.95</v>
      </c>
      <c r="M17" s="16">
        <v>1572</v>
      </c>
      <c r="N17" s="16">
        <f t="shared" si="0"/>
        <v>18797.280000000002</v>
      </c>
    </row>
    <row r="18" spans="1:14" ht="12.75">
      <c r="A18" t="s">
        <v>21</v>
      </c>
      <c r="B18" s="16">
        <v>15697.37</v>
      </c>
      <c r="C18" s="16">
        <v>17651.56</v>
      </c>
      <c r="D18" s="1">
        <v>16116.12</v>
      </c>
      <c r="E18" s="16">
        <v>17209.93</v>
      </c>
      <c r="F18" s="1">
        <v>15618.27</v>
      </c>
      <c r="G18" s="16">
        <v>14370.57</v>
      </c>
      <c r="H18" s="16">
        <v>13322.85</v>
      </c>
      <c r="I18" s="1">
        <v>15007.01</v>
      </c>
      <c r="J18" s="16">
        <v>17056.42</v>
      </c>
      <c r="K18" s="16">
        <v>14919.61</v>
      </c>
      <c r="L18" s="16">
        <v>17288.11</v>
      </c>
      <c r="M18" s="16">
        <v>15208.55</v>
      </c>
      <c r="N18" s="16">
        <f t="shared" si="0"/>
        <v>189466.37</v>
      </c>
    </row>
    <row r="19" spans="1:14" ht="12.75">
      <c r="A19" t="s">
        <v>22</v>
      </c>
      <c r="B19" s="16">
        <v>2463.08</v>
      </c>
      <c r="C19" s="16">
        <v>2769.72</v>
      </c>
      <c r="D19" s="1">
        <v>2528.79</v>
      </c>
      <c r="E19" s="16">
        <v>2700.42</v>
      </c>
      <c r="F19" s="1">
        <v>2450.67</v>
      </c>
      <c r="G19" s="16">
        <v>2254.89</v>
      </c>
      <c r="H19" s="16">
        <v>2090.5</v>
      </c>
      <c r="I19" s="1">
        <v>2354.76</v>
      </c>
      <c r="J19" s="16">
        <v>2676.33</v>
      </c>
      <c r="K19" s="16">
        <v>2341.05</v>
      </c>
      <c r="L19" s="16">
        <v>2659.26</v>
      </c>
      <c r="M19" s="16">
        <v>2339.38</v>
      </c>
      <c r="N19" s="16">
        <f t="shared" si="0"/>
        <v>29628.850000000002</v>
      </c>
    </row>
    <row r="20" spans="1:14" ht="12.75">
      <c r="A20" t="s">
        <v>23</v>
      </c>
      <c r="B20" s="16">
        <v>1462.04</v>
      </c>
      <c r="C20" s="16">
        <v>1644.05</v>
      </c>
      <c r="D20" s="1">
        <v>1501.04</v>
      </c>
      <c r="E20" s="16">
        <v>1602.91</v>
      </c>
      <c r="F20" s="1">
        <v>1454.67</v>
      </c>
      <c r="G20" s="16">
        <v>1338.46</v>
      </c>
      <c r="H20" s="16">
        <v>1240.88</v>
      </c>
      <c r="I20" s="1">
        <v>1397.74</v>
      </c>
      <c r="J20" s="16">
        <v>1588.62</v>
      </c>
      <c r="K20" s="16">
        <v>1389.6</v>
      </c>
      <c r="L20" s="16">
        <v>1601.3</v>
      </c>
      <c r="M20" s="16">
        <v>1408.69</v>
      </c>
      <c r="N20" s="16">
        <f t="shared" si="0"/>
        <v>17630</v>
      </c>
    </row>
    <row r="21" spans="1:14" ht="12.75">
      <c r="A21" t="s">
        <v>24</v>
      </c>
      <c r="B21" s="16">
        <v>144124.41</v>
      </c>
      <c r="C21" s="16">
        <v>162066.73</v>
      </c>
      <c r="D21" s="16">
        <v>147969.2</v>
      </c>
      <c r="E21" s="16">
        <v>158011.89</v>
      </c>
      <c r="F21" s="1">
        <v>143398.17</v>
      </c>
      <c r="G21" s="16">
        <v>131942.46</v>
      </c>
      <c r="H21" s="16">
        <v>122322.91</v>
      </c>
      <c r="I21" s="1">
        <v>137785.93</v>
      </c>
      <c r="J21" s="16">
        <v>156602.45</v>
      </c>
      <c r="K21" s="16">
        <v>136983.5</v>
      </c>
      <c r="L21" s="16">
        <v>163739.68</v>
      </c>
      <c r="M21" s="16">
        <v>144043.72</v>
      </c>
      <c r="N21" s="16">
        <f t="shared" si="0"/>
        <v>1748991.0499999998</v>
      </c>
    </row>
    <row r="22" spans="1:14" ht="12.75">
      <c r="A22" t="s">
        <v>25</v>
      </c>
      <c r="B22" s="16">
        <v>3281.46</v>
      </c>
      <c r="C22" s="16">
        <v>3689.98</v>
      </c>
      <c r="D22" s="16">
        <v>3369</v>
      </c>
      <c r="E22" s="16">
        <v>3597.66</v>
      </c>
      <c r="F22" s="16">
        <v>3264.93</v>
      </c>
      <c r="G22" s="16">
        <v>3004.1</v>
      </c>
      <c r="H22" s="16">
        <v>2785.08</v>
      </c>
      <c r="I22" s="16">
        <v>3137.15</v>
      </c>
      <c r="J22" s="16">
        <v>3565.57</v>
      </c>
      <c r="K22" s="16">
        <v>3118.88</v>
      </c>
      <c r="L22" s="16">
        <v>3884.61</v>
      </c>
      <c r="M22" s="16">
        <v>3417.34</v>
      </c>
      <c r="N22" s="16">
        <f>SUM(B22:M22)</f>
        <v>40115.759999999995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5" ht="12.75">
      <c r="A24" t="s">
        <v>8</v>
      </c>
      <c r="B24" s="18">
        <f>SUM(B6:B23)</f>
        <v>940838.58</v>
      </c>
      <c r="C24" s="18">
        <f aca="true" t="shared" si="1" ref="C24:M24">SUM(C6:C23)</f>
        <v>1057965.3399999999</v>
      </c>
      <c r="D24" s="18">
        <f t="shared" si="1"/>
        <v>965937.2400000002</v>
      </c>
      <c r="E24" s="18">
        <f t="shared" si="1"/>
        <v>1031495.5000000001</v>
      </c>
      <c r="F24" s="18">
        <f t="shared" si="1"/>
        <v>936097.7400000003</v>
      </c>
      <c r="G24" s="18">
        <f t="shared" si="1"/>
        <v>861315.2599999997</v>
      </c>
      <c r="H24" s="18">
        <f t="shared" si="1"/>
        <v>798519.22</v>
      </c>
      <c r="I24" s="18">
        <f t="shared" si="1"/>
        <v>899461.2499999999</v>
      </c>
      <c r="J24" s="18">
        <f t="shared" si="1"/>
        <v>1022294.7699999997</v>
      </c>
      <c r="K24" s="18">
        <f t="shared" si="1"/>
        <v>894223.0299999999</v>
      </c>
      <c r="L24" s="18">
        <f t="shared" si="1"/>
        <v>1057099.33</v>
      </c>
      <c r="M24" s="18">
        <f t="shared" si="1"/>
        <v>929942.6699999999</v>
      </c>
      <c r="N24" s="18">
        <f>SUM(N6:N22)</f>
        <v>11395189.929999998</v>
      </c>
      <c r="O24" s="1"/>
    </row>
    <row r="25" spans="3:14" ht="12.75">
      <c r="C25" s="1"/>
      <c r="N25" s="16"/>
    </row>
    <row r="26" spans="1:15" ht="12.75">
      <c r="A26" t="s">
        <v>44</v>
      </c>
      <c r="B26" s="1">
        <v>38993.51</v>
      </c>
      <c r="C26" s="1">
        <v>38993.59</v>
      </c>
      <c r="D26" s="1">
        <v>38993.59</v>
      </c>
      <c r="E26" s="1">
        <v>38993.59</v>
      </c>
      <c r="F26" s="1">
        <v>38993.59</v>
      </c>
      <c r="G26" s="1">
        <v>38993.59</v>
      </c>
      <c r="H26" s="1">
        <v>38993.59</v>
      </c>
      <c r="I26" s="1">
        <v>38993.59</v>
      </c>
      <c r="J26" s="1">
        <v>38993.59</v>
      </c>
      <c r="K26" s="1">
        <v>38993.59</v>
      </c>
      <c r="L26" s="1">
        <v>38993.59</v>
      </c>
      <c r="M26" s="1">
        <v>38993.59</v>
      </c>
      <c r="N26" s="16">
        <f>SUM(B26:M26)</f>
        <v>467922.9999999999</v>
      </c>
      <c r="O26" s="1"/>
    </row>
    <row r="27" spans="1:14" ht="12.75">
      <c r="A27" t="s">
        <v>45</v>
      </c>
      <c r="B27" s="1">
        <f>36947.42+12983.46</f>
        <v>49930.88</v>
      </c>
      <c r="C27" s="1">
        <f>21399.97+2014.95</f>
        <v>23414.920000000002</v>
      </c>
      <c r="D27" s="1">
        <v>4996.29</v>
      </c>
      <c r="E27" s="1">
        <v>36535.24</v>
      </c>
      <c r="F27" s="1">
        <v>7923.34</v>
      </c>
      <c r="G27" s="1">
        <v>16546.53</v>
      </c>
      <c r="H27" s="1">
        <f>36414.33+839.9</f>
        <v>37254.23</v>
      </c>
      <c r="I27" s="1">
        <f>16677.4+13642.85</f>
        <v>30320.25</v>
      </c>
      <c r="J27" s="1">
        <v>3014.05</v>
      </c>
      <c r="K27" s="1">
        <v>22506.79</v>
      </c>
      <c r="L27" s="1">
        <f>7686.34+13438.32</f>
        <v>21124.66</v>
      </c>
      <c r="M27" s="1">
        <v>2777.04</v>
      </c>
      <c r="N27" s="16">
        <f>SUM(B27:M27)</f>
        <v>256344.22</v>
      </c>
    </row>
    <row r="28" spans="2:14" ht="12.75">
      <c r="B28" s="1"/>
      <c r="C28" s="1"/>
      <c r="D28" s="1"/>
      <c r="E28" s="1"/>
      <c r="F28" s="1"/>
      <c r="H28" s="1"/>
      <c r="I28" s="1"/>
      <c r="K28" s="1"/>
      <c r="L28" s="1"/>
      <c r="M28" s="1"/>
      <c r="N28" s="16"/>
    </row>
    <row r="29" spans="1:15" ht="12.75">
      <c r="A29" t="s">
        <v>46</v>
      </c>
      <c r="B29" s="1">
        <v>6859349.63</v>
      </c>
      <c r="C29" s="1">
        <v>7678712.55</v>
      </c>
      <c r="D29" s="1">
        <v>7034515.88</v>
      </c>
      <c r="E29" s="1">
        <v>7492373.67</v>
      </c>
      <c r="F29" s="1">
        <v>6782589.33</v>
      </c>
      <c r="G29" s="1">
        <v>6286412.02</v>
      </c>
      <c r="H29" s="1">
        <v>5860489.72</v>
      </c>
      <c r="I29" s="1">
        <v>6567083.91</v>
      </c>
      <c r="J29" s="1">
        <v>7426393.59</v>
      </c>
      <c r="K29" s="1">
        <v>6532516.39</v>
      </c>
      <c r="L29" s="1">
        <v>7672650.42</v>
      </c>
      <c r="M29" s="1">
        <v>6781766.34</v>
      </c>
      <c r="N29" s="16">
        <f>SUM(B29:M29)</f>
        <v>82974853.45</v>
      </c>
      <c r="O29" s="1"/>
    </row>
    <row r="31" spans="1:15" ht="13.5" thickBot="1">
      <c r="A31" t="s">
        <v>47</v>
      </c>
      <c r="B31" s="32">
        <f>SUM(B24:B29)</f>
        <v>7889112.6</v>
      </c>
      <c r="C31" s="32">
        <f>SUM(C24:C29)</f>
        <v>8799086.4</v>
      </c>
      <c r="D31" s="32">
        <f>SUM(D24:D29)</f>
        <v>8044443</v>
      </c>
      <c r="E31" s="32">
        <f aca="true" t="shared" si="2" ref="E31:N31">SUM(E24:E29)</f>
        <v>8599398</v>
      </c>
      <c r="F31" s="32">
        <f t="shared" si="2"/>
        <v>7765604</v>
      </c>
      <c r="G31" s="32">
        <f t="shared" si="2"/>
        <v>7203267.399999999</v>
      </c>
      <c r="H31" s="32">
        <f t="shared" si="2"/>
        <v>6735256.76</v>
      </c>
      <c r="I31" s="32">
        <f t="shared" si="2"/>
        <v>7535859</v>
      </c>
      <c r="J31" s="32">
        <f t="shared" si="2"/>
        <v>8490696</v>
      </c>
      <c r="K31" s="32">
        <f t="shared" si="2"/>
        <v>7488239.8</v>
      </c>
      <c r="L31" s="32">
        <f t="shared" si="2"/>
        <v>8789868</v>
      </c>
      <c r="M31" s="32">
        <f t="shared" si="2"/>
        <v>7753479.64</v>
      </c>
      <c r="N31" s="32">
        <f t="shared" si="2"/>
        <v>95094310.6</v>
      </c>
      <c r="O31" s="74"/>
    </row>
    <row r="32" spans="2:15" ht="13.5" thickTop="1">
      <c r="B32" s="74"/>
      <c r="C32" s="1"/>
      <c r="D32" s="1"/>
      <c r="E32" s="1"/>
      <c r="F32" s="1"/>
      <c r="G32" s="1"/>
      <c r="H32" s="1"/>
      <c r="I32" s="1"/>
      <c r="J32" s="1"/>
      <c r="K32" s="1"/>
      <c r="M32" s="1"/>
      <c r="O32" s="75"/>
    </row>
    <row r="33" spans="1:15" ht="12.75">
      <c r="A33" t="s">
        <v>48</v>
      </c>
      <c r="B33" s="1">
        <v>-75</v>
      </c>
      <c r="C33" s="1">
        <v>0</v>
      </c>
      <c r="D33" s="1">
        <v>0</v>
      </c>
      <c r="E33" s="1">
        <v>150</v>
      </c>
      <c r="F33" s="1">
        <v>6150</v>
      </c>
      <c r="G33" s="1">
        <v>2250</v>
      </c>
      <c r="H33" s="1">
        <v>300</v>
      </c>
      <c r="I33" s="1">
        <v>300</v>
      </c>
      <c r="J33" s="1">
        <v>375</v>
      </c>
      <c r="K33" s="1">
        <v>0</v>
      </c>
      <c r="L33" s="1">
        <v>0</v>
      </c>
      <c r="M33" s="1">
        <v>112.5</v>
      </c>
      <c r="N33" s="16">
        <f>SUM(B33:M33)</f>
        <v>9562.5</v>
      </c>
      <c r="O33" s="1"/>
    </row>
    <row r="34" spans="1:15" ht="12.75">
      <c r="A34" t="s">
        <v>49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6">
        <f>SUM(B34:M34)</f>
        <v>0</v>
      </c>
      <c r="O34" s="16"/>
    </row>
    <row r="35" spans="1:15" ht="12.75">
      <c r="A35" t="s">
        <v>50</v>
      </c>
      <c r="B35" s="1">
        <v>888425.04</v>
      </c>
      <c r="C35" s="1">
        <v>874798.39</v>
      </c>
      <c r="D35" s="1">
        <v>868679.07</v>
      </c>
      <c r="E35" s="1">
        <v>802635.65</v>
      </c>
      <c r="F35" s="1">
        <v>757815.98</v>
      </c>
      <c r="G35" s="1">
        <v>785492.01</v>
      </c>
      <c r="H35" s="1">
        <v>744454.93</v>
      </c>
      <c r="I35" s="1">
        <v>753311.13</v>
      </c>
      <c r="J35" s="1">
        <f>64595.16-20.01</f>
        <v>64575.15</v>
      </c>
      <c r="K35" s="1">
        <v>59190.04</v>
      </c>
      <c r="L35" s="1">
        <v>887292.28</v>
      </c>
      <c r="M35" s="1">
        <v>787640.17</v>
      </c>
      <c r="N35" s="16">
        <f>SUM(B35:M35)</f>
        <v>8274309.84</v>
      </c>
      <c r="O35" s="1"/>
    </row>
    <row r="36" spans="1:14" ht="12.75">
      <c r="A36" t="s">
        <v>51</v>
      </c>
      <c r="B36" s="34">
        <v>9886200</v>
      </c>
      <c r="C36" s="34">
        <f>11017800+7200</f>
        <v>11025000</v>
      </c>
      <c r="D36" s="34">
        <v>10074000</v>
      </c>
      <c r="E36" s="34">
        <v>10775100</v>
      </c>
      <c r="F36" s="34">
        <v>9721200</v>
      </c>
      <c r="G36" s="34">
        <v>9022500</v>
      </c>
      <c r="H36" s="72">
        <v>8436600</v>
      </c>
      <c r="I36" s="34">
        <v>9442500</v>
      </c>
      <c r="J36" s="34">
        <v>10638600</v>
      </c>
      <c r="K36" s="34">
        <v>9381600</v>
      </c>
      <c r="L36" s="34">
        <v>9394800</v>
      </c>
      <c r="M36" s="34">
        <v>9713100</v>
      </c>
      <c r="N36" s="81">
        <f>SUM(B36:M36)</f>
        <v>117511200</v>
      </c>
    </row>
    <row r="38" spans="9:10" ht="12.75">
      <c r="I38" s="74"/>
      <c r="J38" s="74"/>
    </row>
    <row r="39" spans="10:14" ht="12.75">
      <c r="J39" s="1"/>
      <c r="N39" s="16"/>
    </row>
    <row r="41" ht="12.75">
      <c r="A41" t="str">
        <f ca="1">CELL("filename")</f>
        <v>S:\Div - Adm Svc\Distribution &amp; Statistics\Distributions\WEB\CTX Prior years\[Consolidated_Tax_12.xls]SUMMARY</v>
      </c>
    </row>
    <row r="42" ht="12.75">
      <c r="N42" s="1"/>
    </row>
    <row r="43" ht="12.75">
      <c r="B43" s="73"/>
    </row>
    <row r="44" ht="12.75">
      <c r="B44" s="1"/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7" width="12.8515625" style="0" bestFit="1" customWidth="1"/>
    <col min="8" max="8" width="14.00390625" style="0" bestFit="1" customWidth="1"/>
    <col min="9" max="13" width="12.8515625" style="0" bestFit="1" customWidth="1"/>
    <col min="14" max="14" width="14.421875" style="0" bestFit="1" customWidth="1"/>
  </cols>
  <sheetData>
    <row r="2" ht="20.25">
      <c r="A2" s="35" t="s">
        <v>258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5995.73</v>
      </c>
      <c r="C6" s="16">
        <v>4927.69</v>
      </c>
      <c r="D6" s="16">
        <v>6069.48</v>
      </c>
      <c r="E6" s="16">
        <v>5734.88</v>
      </c>
      <c r="F6" s="6">
        <v>8128.3</v>
      </c>
      <c r="G6" s="16">
        <v>6576.2</v>
      </c>
      <c r="H6">
        <v>3857.25</v>
      </c>
      <c r="I6" s="16">
        <v>4304.82</v>
      </c>
      <c r="J6" s="16">
        <v>5759.9</v>
      </c>
      <c r="K6" s="16">
        <v>5469.19</v>
      </c>
      <c r="L6" s="16">
        <v>7907.32</v>
      </c>
      <c r="M6" s="16">
        <v>6771.58</v>
      </c>
      <c r="N6" s="16">
        <f aca="true" t="shared" si="0" ref="N6:N22">SUM(B6:M6)</f>
        <v>71502.34</v>
      </c>
    </row>
    <row r="7" spans="1:14" ht="12.75">
      <c r="A7" t="s">
        <v>10</v>
      </c>
      <c r="B7" s="16">
        <v>2829.85</v>
      </c>
      <c r="C7" s="16">
        <v>2325.76</v>
      </c>
      <c r="D7" s="16">
        <v>2864.66</v>
      </c>
      <c r="E7" s="16">
        <v>2706.74</v>
      </c>
      <c r="F7" s="6">
        <v>3836.38</v>
      </c>
      <c r="G7" s="16">
        <v>3103.83</v>
      </c>
      <c r="H7">
        <v>1820.54</v>
      </c>
      <c r="I7" s="16">
        <v>2031.78</v>
      </c>
      <c r="J7" s="16">
        <v>2718.55</v>
      </c>
      <c r="K7" s="16">
        <v>2581.34</v>
      </c>
      <c r="L7" s="16">
        <v>3545.08</v>
      </c>
      <c r="M7" s="16">
        <v>3035.89</v>
      </c>
      <c r="N7" s="16">
        <f t="shared" si="0"/>
        <v>33400.4</v>
      </c>
    </row>
    <row r="8" spans="1:14" ht="12.75">
      <c r="A8" t="s">
        <v>11</v>
      </c>
      <c r="B8" s="16">
        <v>211362.1</v>
      </c>
      <c r="C8" s="16">
        <v>173711.49</v>
      </c>
      <c r="D8" s="16">
        <v>213961.92</v>
      </c>
      <c r="E8" s="16">
        <v>202166.54</v>
      </c>
      <c r="F8" s="6">
        <v>286539.98</v>
      </c>
      <c r="G8" s="16">
        <v>231825.05</v>
      </c>
      <c r="H8">
        <v>135976.18</v>
      </c>
      <c r="I8" s="16">
        <v>151754.19</v>
      </c>
      <c r="J8" s="16">
        <v>203048.61</v>
      </c>
      <c r="K8" s="16">
        <v>192800.62</v>
      </c>
      <c r="L8" s="16">
        <v>277519.62</v>
      </c>
      <c r="M8" s="16">
        <v>237659.02</v>
      </c>
      <c r="N8" s="16">
        <f t="shared" si="0"/>
        <v>2518325.3200000003</v>
      </c>
    </row>
    <row r="9" spans="1:14" ht="12.75">
      <c r="A9" t="s">
        <v>12</v>
      </c>
      <c r="B9" s="16">
        <v>5286.33</v>
      </c>
      <c r="C9" s="16">
        <v>4344.66</v>
      </c>
      <c r="D9" s="16">
        <v>5351.35</v>
      </c>
      <c r="E9" s="16">
        <v>5056.34</v>
      </c>
      <c r="F9" s="6">
        <v>7166.59</v>
      </c>
      <c r="G9" s="16">
        <v>5798.13</v>
      </c>
      <c r="H9">
        <v>3400.87</v>
      </c>
      <c r="I9" s="16">
        <v>3795.49</v>
      </c>
      <c r="J9" s="16">
        <v>5078.4</v>
      </c>
      <c r="K9" s="16">
        <v>4822.09</v>
      </c>
      <c r="L9" s="16">
        <v>6721.92</v>
      </c>
      <c r="M9" s="16">
        <v>5756.44</v>
      </c>
      <c r="N9" s="16">
        <f t="shared" si="0"/>
        <v>62578.61</v>
      </c>
    </row>
    <row r="10" spans="1:14" ht="12.75">
      <c r="A10" t="s">
        <v>13</v>
      </c>
      <c r="B10" s="16">
        <v>5592.83</v>
      </c>
      <c r="C10" s="16">
        <v>4596.56</v>
      </c>
      <c r="D10" s="16">
        <v>5661.62</v>
      </c>
      <c r="E10" s="16">
        <v>5349.5</v>
      </c>
      <c r="F10" s="6">
        <v>7582.1</v>
      </c>
      <c r="G10" s="16">
        <v>6134.29</v>
      </c>
      <c r="H10">
        <v>3598.05</v>
      </c>
      <c r="I10" s="16">
        <v>4015.55</v>
      </c>
      <c r="J10" s="16">
        <v>5372.85</v>
      </c>
      <c r="K10" s="16">
        <v>5101.67</v>
      </c>
      <c r="L10" s="16">
        <v>7032.19</v>
      </c>
      <c r="M10" s="16">
        <v>6022.15</v>
      </c>
      <c r="N10" s="16">
        <f t="shared" si="0"/>
        <v>66059.36</v>
      </c>
    </row>
    <row r="11" spans="1:14" ht="12.75">
      <c r="A11" t="s">
        <v>14</v>
      </c>
      <c r="B11" s="16">
        <v>122.92</v>
      </c>
      <c r="C11" s="16">
        <v>101.02</v>
      </c>
      <c r="D11" s="16">
        <v>124.43</v>
      </c>
      <c r="E11" s="16">
        <v>117.57</v>
      </c>
      <c r="F11" s="6">
        <v>166.64</v>
      </c>
      <c r="G11" s="16">
        <v>134.82</v>
      </c>
      <c r="H11">
        <v>79.08</v>
      </c>
      <c r="I11" s="16">
        <v>88.25</v>
      </c>
      <c r="J11" s="16">
        <v>118.09</v>
      </c>
      <c r="K11" s="16">
        <v>112.13</v>
      </c>
      <c r="L11" s="16">
        <v>116.35</v>
      </c>
      <c r="M11" s="16">
        <v>99.64</v>
      </c>
      <c r="N11" s="16">
        <f t="shared" si="0"/>
        <v>1380.9399999999998</v>
      </c>
    </row>
    <row r="12" spans="1:14" ht="12.75">
      <c r="A12" t="s">
        <v>15</v>
      </c>
      <c r="B12" s="16">
        <v>172.73</v>
      </c>
      <c r="C12" s="16">
        <v>141.96</v>
      </c>
      <c r="D12" s="16">
        <v>174.86</v>
      </c>
      <c r="E12" s="16">
        <v>165.22</v>
      </c>
      <c r="F12" s="6">
        <v>234.17</v>
      </c>
      <c r="G12" s="16">
        <v>189.46</v>
      </c>
      <c r="H12">
        <v>111.12</v>
      </c>
      <c r="I12" s="16">
        <v>124.02</v>
      </c>
      <c r="J12" s="16">
        <v>165.94</v>
      </c>
      <c r="K12" s="16">
        <v>157.56</v>
      </c>
      <c r="L12" s="16">
        <v>281.23</v>
      </c>
      <c r="M12" s="16">
        <v>240.83</v>
      </c>
      <c r="N12" s="16">
        <f t="shared" si="0"/>
        <v>2159.1</v>
      </c>
    </row>
    <row r="13" spans="1:14" ht="12.75">
      <c r="A13" t="s">
        <v>16</v>
      </c>
      <c r="B13" s="16">
        <v>1971.45</v>
      </c>
      <c r="C13" s="16">
        <v>1620.27</v>
      </c>
      <c r="D13" s="16">
        <v>1995.7</v>
      </c>
      <c r="E13" s="16">
        <v>1885.68</v>
      </c>
      <c r="F13" s="6">
        <v>2672.66</v>
      </c>
      <c r="G13" s="16">
        <v>2162.32</v>
      </c>
      <c r="H13">
        <v>1268.3</v>
      </c>
      <c r="I13" s="16">
        <v>1415.47</v>
      </c>
      <c r="J13" s="16">
        <v>1893.91</v>
      </c>
      <c r="K13" s="16">
        <v>1798.32</v>
      </c>
      <c r="L13" s="16">
        <v>2416.65</v>
      </c>
      <c r="M13" s="16">
        <v>2069.54</v>
      </c>
      <c r="N13" s="16">
        <f t="shared" si="0"/>
        <v>23170.27</v>
      </c>
    </row>
    <row r="14" spans="1:14" ht="12.75">
      <c r="A14" t="s">
        <v>17</v>
      </c>
      <c r="B14" s="16">
        <v>643.27</v>
      </c>
      <c r="C14" s="16">
        <v>528.68</v>
      </c>
      <c r="D14" s="16">
        <v>651.18</v>
      </c>
      <c r="E14" s="16">
        <v>615.28</v>
      </c>
      <c r="F14" s="6">
        <v>872.06</v>
      </c>
      <c r="G14" s="16">
        <v>705.54</v>
      </c>
      <c r="H14">
        <v>413.83</v>
      </c>
      <c r="I14" s="16">
        <v>461.85</v>
      </c>
      <c r="J14" s="16">
        <v>617.96</v>
      </c>
      <c r="K14" s="16">
        <v>586.78</v>
      </c>
      <c r="L14" s="16">
        <v>844.52</v>
      </c>
      <c r="M14" s="16">
        <v>723.22</v>
      </c>
      <c r="N14" s="16">
        <f t="shared" si="0"/>
        <v>7664.170000000001</v>
      </c>
    </row>
    <row r="15" spans="1:14" ht="12.75">
      <c r="A15" t="s">
        <v>18</v>
      </c>
      <c r="B15" s="16">
        <v>497.16</v>
      </c>
      <c r="C15" s="16">
        <v>408.6</v>
      </c>
      <c r="D15" s="16">
        <v>503.27</v>
      </c>
      <c r="E15" s="16">
        <v>475.53</v>
      </c>
      <c r="F15" s="6">
        <v>673.99</v>
      </c>
      <c r="G15" s="16">
        <v>545.29</v>
      </c>
      <c r="H15">
        <v>319.84</v>
      </c>
      <c r="I15" s="16">
        <v>356.95</v>
      </c>
      <c r="J15" s="16">
        <v>477.6</v>
      </c>
      <c r="K15" s="16">
        <v>453.5</v>
      </c>
      <c r="L15" s="16">
        <v>745.23</v>
      </c>
      <c r="M15" s="16">
        <v>638.19</v>
      </c>
      <c r="N15" s="16">
        <f t="shared" si="0"/>
        <v>6095.1500000000015</v>
      </c>
    </row>
    <row r="16" spans="1:14" ht="12.75">
      <c r="A16" t="s">
        <v>19</v>
      </c>
      <c r="B16" s="16">
        <v>5618.27</v>
      </c>
      <c r="C16" s="16">
        <v>4617.47</v>
      </c>
      <c r="D16" s="16">
        <v>5687.38</v>
      </c>
      <c r="E16" s="16">
        <v>5373.84</v>
      </c>
      <c r="F16" s="6">
        <v>7616.59</v>
      </c>
      <c r="G16" s="16">
        <v>6162.2</v>
      </c>
      <c r="H16">
        <v>3614.42</v>
      </c>
      <c r="I16" s="16">
        <v>4033.82</v>
      </c>
      <c r="J16" s="16">
        <v>5397.29</v>
      </c>
      <c r="K16" s="16">
        <v>5124.88</v>
      </c>
      <c r="L16" s="16">
        <v>7396.35</v>
      </c>
      <c r="M16" s="16">
        <v>6334</v>
      </c>
      <c r="N16" s="16">
        <f t="shared" si="0"/>
        <v>66976.51</v>
      </c>
    </row>
    <row r="17" spans="1:14" ht="12.75">
      <c r="A17" t="s">
        <v>20</v>
      </c>
      <c r="B17" s="16">
        <v>479.98</v>
      </c>
      <c r="C17" s="16">
        <v>394.48</v>
      </c>
      <c r="D17" s="16">
        <v>485.88</v>
      </c>
      <c r="E17" s="16">
        <v>459.1</v>
      </c>
      <c r="F17" s="6">
        <v>650.7</v>
      </c>
      <c r="G17" s="16">
        <v>526.45</v>
      </c>
      <c r="H17">
        <v>308.79</v>
      </c>
      <c r="I17" s="16">
        <v>344.62</v>
      </c>
      <c r="J17" s="16">
        <v>461.1</v>
      </c>
      <c r="K17" s="16">
        <v>437.83</v>
      </c>
      <c r="L17" s="16">
        <v>648.91</v>
      </c>
      <c r="M17" s="16">
        <v>555.7</v>
      </c>
      <c r="N17" s="16">
        <f t="shared" si="0"/>
        <v>5753.54</v>
      </c>
    </row>
    <row r="18" spans="1:14" ht="12.75">
      <c r="A18" t="s">
        <v>21</v>
      </c>
      <c r="B18" s="16">
        <v>4880.21</v>
      </c>
      <c r="C18" s="16">
        <v>4010.88</v>
      </c>
      <c r="D18" s="16">
        <v>4940.24</v>
      </c>
      <c r="E18" s="16">
        <v>4667.89</v>
      </c>
      <c r="F18" s="6">
        <v>6616.02</v>
      </c>
      <c r="G18" s="16">
        <v>5352.69</v>
      </c>
      <c r="H18">
        <v>3139.6</v>
      </c>
      <c r="I18" s="16">
        <v>3503.9</v>
      </c>
      <c r="J18" s="16">
        <v>4688.26</v>
      </c>
      <c r="K18" s="16">
        <v>4451.64</v>
      </c>
      <c r="L18" s="16">
        <v>6277.93</v>
      </c>
      <c r="M18" s="16">
        <v>5376.22</v>
      </c>
      <c r="N18" s="16">
        <f t="shared" si="0"/>
        <v>57905.48</v>
      </c>
    </row>
    <row r="19" spans="1:14" ht="12.75">
      <c r="A19" t="s">
        <v>22</v>
      </c>
      <c r="B19" s="16">
        <v>765.76</v>
      </c>
      <c r="C19" s="16">
        <v>629.35</v>
      </c>
      <c r="D19" s="16">
        <v>775.18</v>
      </c>
      <c r="E19" s="16">
        <v>732.44</v>
      </c>
      <c r="F19" s="6">
        <v>1038.12</v>
      </c>
      <c r="G19" s="16">
        <v>839.89</v>
      </c>
      <c r="H19">
        <v>492.64</v>
      </c>
      <c r="I19" s="16">
        <v>549.8</v>
      </c>
      <c r="J19" s="16">
        <v>735.64</v>
      </c>
      <c r="K19" s="16">
        <v>698.51</v>
      </c>
      <c r="L19" s="16">
        <v>965.67</v>
      </c>
      <c r="M19" s="16">
        <v>826.97</v>
      </c>
      <c r="N19" s="16">
        <f t="shared" si="0"/>
        <v>9049.97</v>
      </c>
    </row>
    <row r="20" spans="1:14" ht="12.75">
      <c r="A20" t="s">
        <v>23</v>
      </c>
      <c r="B20" s="16">
        <v>454.54</v>
      </c>
      <c r="C20" s="16">
        <v>373.57</v>
      </c>
      <c r="D20" s="16">
        <v>460.13</v>
      </c>
      <c r="E20" s="16">
        <v>434.76</v>
      </c>
      <c r="F20" s="6">
        <v>616.21</v>
      </c>
      <c r="G20" s="16">
        <v>498.54</v>
      </c>
      <c r="H20">
        <v>292.42</v>
      </c>
      <c r="I20" s="16">
        <v>326.35</v>
      </c>
      <c r="J20" s="16">
        <v>436.66</v>
      </c>
      <c r="K20" s="16">
        <v>414.62</v>
      </c>
      <c r="L20" s="16">
        <v>581.49</v>
      </c>
      <c r="M20" s="16">
        <v>497.97</v>
      </c>
      <c r="N20" s="16">
        <f t="shared" si="0"/>
        <v>5387.26</v>
      </c>
    </row>
    <row r="21" spans="1:14" ht="12.75">
      <c r="A21" t="s">
        <v>24</v>
      </c>
      <c r="B21" s="16">
        <v>44807.35</v>
      </c>
      <c r="C21" s="16">
        <v>36825.67</v>
      </c>
      <c r="D21" s="16">
        <v>45358.49</v>
      </c>
      <c r="E21" s="16">
        <v>42857.95</v>
      </c>
      <c r="F21" s="6">
        <v>60744.56</v>
      </c>
      <c r="G21" s="16">
        <v>49145.36</v>
      </c>
      <c r="H21">
        <v>28826.04</v>
      </c>
      <c r="I21" s="16">
        <v>32170.87</v>
      </c>
      <c r="J21" s="16">
        <v>43044.95</v>
      </c>
      <c r="K21" s="16">
        <v>40872.44</v>
      </c>
      <c r="L21" s="16">
        <v>59459.78</v>
      </c>
      <c r="M21" s="16">
        <v>50919.47</v>
      </c>
      <c r="N21" s="16">
        <f t="shared" si="0"/>
        <v>535032.9299999999</v>
      </c>
    </row>
    <row r="22" spans="1:14" ht="12.75">
      <c r="A22" t="s">
        <v>25</v>
      </c>
      <c r="B22" s="16">
        <v>1020.19</v>
      </c>
      <c r="C22" s="16">
        <v>838.46</v>
      </c>
      <c r="D22" s="16">
        <v>1032.73</v>
      </c>
      <c r="E22" s="16">
        <v>975.8</v>
      </c>
      <c r="F22" s="69">
        <v>1383.05</v>
      </c>
      <c r="G22" s="16">
        <v>1118.96</v>
      </c>
      <c r="H22">
        <v>656.32</v>
      </c>
      <c r="I22" s="16">
        <v>732.48</v>
      </c>
      <c r="J22" s="16">
        <v>980.06</v>
      </c>
      <c r="K22" s="16">
        <v>930.59</v>
      </c>
      <c r="L22" s="16">
        <v>1410.64</v>
      </c>
      <c r="M22" s="16">
        <v>1208.03</v>
      </c>
      <c r="N22" s="16">
        <f t="shared" si="0"/>
        <v>12287.31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8">
        <f aca="true" t="shared" si="1" ref="B24:M24">SUM(B6:B23)</f>
        <v>292500.67</v>
      </c>
      <c r="C24" s="18">
        <f t="shared" si="1"/>
        <v>240396.56999999998</v>
      </c>
      <c r="D24" s="18">
        <f t="shared" si="1"/>
        <v>296098.49999999994</v>
      </c>
      <c r="E24" s="18">
        <f t="shared" si="1"/>
        <v>279775.06</v>
      </c>
      <c r="F24" s="18">
        <f t="shared" si="1"/>
        <v>396538.12</v>
      </c>
      <c r="G24" s="18">
        <f t="shared" si="1"/>
        <v>320819.02</v>
      </c>
      <c r="H24" s="18">
        <f t="shared" si="1"/>
        <v>188175.29</v>
      </c>
      <c r="I24" s="18">
        <f t="shared" si="1"/>
        <v>210010.21</v>
      </c>
      <c r="J24" s="18">
        <f t="shared" si="1"/>
        <v>280995.77</v>
      </c>
      <c r="K24" s="18">
        <f t="shared" si="1"/>
        <v>266813.71</v>
      </c>
      <c r="L24" s="18">
        <f t="shared" si="1"/>
        <v>383870.8799999999</v>
      </c>
      <c r="M24" s="18">
        <f t="shared" si="1"/>
        <v>328734.86</v>
      </c>
      <c r="N24" s="18">
        <f>SUM(N6:N22)</f>
        <v>3484728.6599999997</v>
      </c>
    </row>
    <row r="25" spans="2:14" ht="12.75">
      <c r="B25" s="16"/>
      <c r="K25" t="s">
        <v>250</v>
      </c>
      <c r="N25" s="16"/>
    </row>
    <row r="26" spans="1:14" ht="12.75">
      <c r="A26" t="s">
        <v>52</v>
      </c>
      <c r="B26" s="16">
        <v>3363479.19</v>
      </c>
      <c r="C26" s="53">
        <v>3342579.05</v>
      </c>
      <c r="D26" s="16">
        <v>3376381.1</v>
      </c>
      <c r="E26" s="16">
        <v>3262068.9</v>
      </c>
      <c r="F26" s="53">
        <v>4101636.8</v>
      </c>
      <c r="G26" s="16">
        <v>3606147.75</v>
      </c>
      <c r="H26" s="16">
        <v>2525167.57</v>
      </c>
      <c r="I26" s="16">
        <v>2672321.46</v>
      </c>
      <c r="J26" s="16">
        <v>3366857.3</v>
      </c>
      <c r="K26" s="16">
        <v>3159062.28</v>
      </c>
      <c r="L26" s="16">
        <v>4183236.88</v>
      </c>
      <c r="M26" s="53">
        <v>3691012.82</v>
      </c>
      <c r="N26" s="16">
        <f>SUM(B26:M26)</f>
        <v>40649951.1</v>
      </c>
    </row>
    <row r="27" spans="1:14" ht="12.75">
      <c r="A27" t="s">
        <v>53</v>
      </c>
      <c r="B27" s="16">
        <v>87750.27</v>
      </c>
      <c r="C27" s="16">
        <v>72118.98</v>
      </c>
      <c r="D27" s="16">
        <v>88829.55</v>
      </c>
      <c r="E27" s="16">
        <v>83932.53</v>
      </c>
      <c r="F27" s="16">
        <v>118961.47</v>
      </c>
      <c r="G27" s="16">
        <v>96245.72</v>
      </c>
      <c r="H27" s="16">
        <v>56452.54</v>
      </c>
      <c r="I27" s="16">
        <v>63003.09</v>
      </c>
      <c r="J27" s="16">
        <v>84298.74</v>
      </c>
      <c r="K27" s="16">
        <v>80044.08</v>
      </c>
      <c r="L27" s="16">
        <v>115161.23</v>
      </c>
      <c r="M27" s="16">
        <v>98620.48</v>
      </c>
      <c r="N27" s="16">
        <f>SUM(B27:M27)</f>
        <v>1045418.6799999998</v>
      </c>
    </row>
    <row r="28" ht="12.75">
      <c r="N28" s="16"/>
    </row>
    <row r="29" spans="1:14" ht="13.5" thickBot="1">
      <c r="A29" t="s">
        <v>54</v>
      </c>
      <c r="B29" s="32">
        <f>SUM(B24:B27)</f>
        <v>3743730.13</v>
      </c>
      <c r="C29" s="32">
        <f aca="true" t="shared" si="2" ref="C29:N29">SUM(C24:C27)</f>
        <v>3655094.5999999996</v>
      </c>
      <c r="D29" s="32">
        <f t="shared" si="2"/>
        <v>3761309.15</v>
      </c>
      <c r="E29" s="32">
        <f t="shared" si="2"/>
        <v>3625776.4899999998</v>
      </c>
      <c r="F29" s="32">
        <f t="shared" si="2"/>
        <v>4617136.39</v>
      </c>
      <c r="G29" s="32">
        <f t="shared" si="2"/>
        <v>4023212.49</v>
      </c>
      <c r="H29" s="32">
        <f t="shared" si="2"/>
        <v>2769795.4</v>
      </c>
      <c r="I29" s="32">
        <f t="shared" si="2"/>
        <v>2945334.76</v>
      </c>
      <c r="J29" s="32">
        <f t="shared" si="2"/>
        <v>3732151.81</v>
      </c>
      <c r="K29" s="32">
        <f t="shared" si="2"/>
        <v>3505920.07</v>
      </c>
      <c r="L29" s="32">
        <f t="shared" si="2"/>
        <v>4682268.99</v>
      </c>
      <c r="M29" s="32">
        <f t="shared" si="2"/>
        <v>4118368.1599999997</v>
      </c>
      <c r="N29" s="32">
        <f t="shared" si="2"/>
        <v>45180098.44</v>
      </c>
    </row>
    <row r="30" ht="13.5" thickTop="1">
      <c r="N30" s="16"/>
    </row>
    <row r="31" spans="1:14" ht="12.75">
      <c r="A31" t="s">
        <v>251</v>
      </c>
      <c r="B31" s="16">
        <v>165949.93</v>
      </c>
      <c r="C31" s="16">
        <v>2929.38</v>
      </c>
      <c r="D31" s="16">
        <v>2862.5</v>
      </c>
      <c r="E31" s="16">
        <v>1650</v>
      </c>
      <c r="F31" s="16">
        <v>1050</v>
      </c>
      <c r="G31" s="16">
        <v>2050</v>
      </c>
      <c r="H31" s="16">
        <v>3450</v>
      </c>
      <c r="I31" s="16">
        <v>3837.5</v>
      </c>
      <c r="J31" s="16">
        <v>1250</v>
      </c>
      <c r="K31" s="16">
        <v>300</v>
      </c>
      <c r="L31" s="16">
        <v>100.07</v>
      </c>
      <c r="M31" s="16">
        <v>200</v>
      </c>
      <c r="N31" s="16">
        <f aca="true" t="shared" si="3" ref="N31:N36">SUM(B31:M31)</f>
        <v>185629.38</v>
      </c>
    </row>
    <row r="32" ht="12.75">
      <c r="N32" s="16">
        <f t="shared" si="3"/>
        <v>0</v>
      </c>
    </row>
    <row r="33" spans="1:14" ht="12.75">
      <c r="A33" t="s">
        <v>55</v>
      </c>
      <c r="B33" s="34">
        <f>642533.5+4974570.66</f>
        <v>5617104.16</v>
      </c>
      <c r="C33" s="34">
        <f>736263.01+6232871.5</f>
        <v>6969134.51</v>
      </c>
      <c r="D33" s="34">
        <f>718754.47+5246267.04</f>
        <v>5965021.51</v>
      </c>
      <c r="E33" s="34">
        <f>666572.12+4793248.7</f>
        <v>5459820.82</v>
      </c>
      <c r="F33" s="34">
        <f>689130.82+4807644.66</f>
        <v>5496775.48</v>
      </c>
      <c r="G33" s="34">
        <f>705236.4+4882370.26</f>
        <v>5587606.66</v>
      </c>
      <c r="H33" s="34">
        <f>689010.54+4535291.37</f>
        <v>5224301.91</v>
      </c>
      <c r="I33" s="34">
        <f>690165.51+4740826.12</f>
        <v>5430991.63</v>
      </c>
      <c r="J33" s="34">
        <f>749077.79+5441267.11</f>
        <v>6190344.9</v>
      </c>
      <c r="K33" s="34">
        <f>737272.32+5392496.77</f>
        <v>6129769.09</v>
      </c>
      <c r="L33" s="34">
        <f>728462.77+6119880.75</f>
        <v>6848343.52</v>
      </c>
      <c r="M33" s="34">
        <f>691103.06+5456255.86</f>
        <v>6147358.92</v>
      </c>
      <c r="N33" s="16">
        <f t="shared" si="3"/>
        <v>71066573.11</v>
      </c>
    </row>
    <row r="34" spans="1:14" ht="12.75">
      <c r="A34" t="s">
        <v>56</v>
      </c>
      <c r="B34" s="34">
        <v>688028.84</v>
      </c>
      <c r="C34" s="34">
        <v>939441.15</v>
      </c>
      <c r="D34" s="34">
        <v>699014.55</v>
      </c>
      <c r="E34" s="34">
        <v>765202.71</v>
      </c>
      <c r="F34" s="34">
        <v>970786.7</v>
      </c>
      <c r="G34" s="34">
        <v>875793.65</v>
      </c>
      <c r="H34" s="34">
        <v>607597.7</v>
      </c>
      <c r="I34" s="34">
        <v>610067.48</v>
      </c>
      <c r="J34" s="34">
        <v>791802.13</v>
      </c>
      <c r="K34" s="34">
        <v>617824.67</v>
      </c>
      <c r="L34" s="34">
        <v>890149.07</v>
      </c>
      <c r="M34" s="34">
        <v>845377.66</v>
      </c>
      <c r="N34" s="16">
        <f t="shared" si="3"/>
        <v>9301086.31</v>
      </c>
    </row>
    <row r="35" spans="1:14" ht="12.75">
      <c r="A35" t="s">
        <v>57</v>
      </c>
      <c r="B35" s="34">
        <v>79750.48</v>
      </c>
      <c r="C35" s="34">
        <v>121344.49</v>
      </c>
      <c r="D35" s="34">
        <v>143027.81</v>
      </c>
      <c r="E35" s="34">
        <v>155493.67</v>
      </c>
      <c r="F35" s="34">
        <v>154911.18</v>
      </c>
      <c r="G35" s="34">
        <v>152464.69</v>
      </c>
      <c r="H35" s="34">
        <v>113085.79</v>
      </c>
      <c r="I35" s="34">
        <v>105227.23</v>
      </c>
      <c r="J35" s="34">
        <v>129449.72</v>
      </c>
      <c r="K35" s="34">
        <v>132518.62</v>
      </c>
      <c r="L35" s="34">
        <v>154619.5</v>
      </c>
      <c r="M35" s="34">
        <v>137986.1</v>
      </c>
      <c r="N35" s="16">
        <f t="shared" si="3"/>
        <v>1579879.2800000003</v>
      </c>
    </row>
    <row r="36" spans="1:14" ht="12.75">
      <c r="A36" t="s">
        <v>58</v>
      </c>
      <c r="B36" s="36">
        <v>590148.16</v>
      </c>
      <c r="C36" s="36">
        <v>483381.5</v>
      </c>
      <c r="D36" s="36">
        <v>593627.66</v>
      </c>
      <c r="E36" s="36">
        <v>561432.76</v>
      </c>
      <c r="F36" s="36">
        <v>791857.29</v>
      </c>
      <c r="G36" s="36">
        <v>640177.91</v>
      </c>
      <c r="H36" s="36">
        <v>377244.2</v>
      </c>
      <c r="I36" s="36">
        <v>421900.91</v>
      </c>
      <c r="J36" s="36">
        <v>563265.29</v>
      </c>
      <c r="K36" s="36">
        <v>534169.64</v>
      </c>
      <c r="L36" s="36">
        <v>769489.65</v>
      </c>
      <c r="M36" s="36">
        <v>659095.46</v>
      </c>
      <c r="N36" s="37">
        <f t="shared" si="3"/>
        <v>6985790.430000001</v>
      </c>
    </row>
    <row r="37" spans="1:14" ht="12.75">
      <c r="A37" t="s">
        <v>59</v>
      </c>
      <c r="B37" s="34">
        <f>SUM(B33:B36)</f>
        <v>6975031.640000001</v>
      </c>
      <c r="C37" s="34">
        <f aca="true" t="shared" si="4" ref="C37:N37">SUM(C33:C36)</f>
        <v>8513301.65</v>
      </c>
      <c r="D37" s="34">
        <f t="shared" si="4"/>
        <v>7400691.529999999</v>
      </c>
      <c r="E37" s="34">
        <f t="shared" si="4"/>
        <v>6941949.96</v>
      </c>
      <c r="F37" s="34">
        <f t="shared" si="4"/>
        <v>7414330.65</v>
      </c>
      <c r="G37" s="34">
        <f t="shared" si="4"/>
        <v>7256042.910000001</v>
      </c>
      <c r="H37" s="34">
        <f t="shared" si="4"/>
        <v>6322229.600000001</v>
      </c>
      <c r="I37" s="34">
        <f t="shared" si="4"/>
        <v>6568187.25</v>
      </c>
      <c r="J37" s="34">
        <f t="shared" si="4"/>
        <v>7674862.04</v>
      </c>
      <c r="K37" s="34">
        <f t="shared" si="4"/>
        <v>7414282.02</v>
      </c>
      <c r="L37" s="34">
        <f t="shared" si="4"/>
        <v>8662601.74</v>
      </c>
      <c r="M37" s="34">
        <f t="shared" si="4"/>
        <v>7789818.14</v>
      </c>
      <c r="N37" s="82">
        <f t="shared" si="4"/>
        <v>88933329.13000001</v>
      </c>
    </row>
    <row r="38" ht="12.75">
      <c r="L38" s="34"/>
    </row>
    <row r="39" ht="12.75">
      <c r="A39" t="str">
        <f ca="1">CELL("filename")</f>
        <v>S:\Div - Adm Svc\Distribution &amp; Statistics\Distributions\WEB\CTX Prior years\[Consolidated_Tax_12.xls]SUMMARY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6" width="12.8515625" style="0" bestFit="1" customWidth="1"/>
    <col min="7" max="7" width="14.00390625" style="0" bestFit="1" customWidth="1"/>
    <col min="8" max="9" width="12.8515625" style="0" bestFit="1" customWidth="1"/>
    <col min="10" max="10" width="14.00390625" style="0" bestFit="1" customWidth="1"/>
    <col min="11" max="12" width="12.8515625" style="0" bestFit="1" customWidth="1"/>
    <col min="13" max="13" width="14.00390625" style="0" bestFit="1" customWidth="1"/>
    <col min="14" max="14" width="14.421875" style="0" bestFit="1" customWidth="1"/>
  </cols>
  <sheetData>
    <row r="2" ht="20.25">
      <c r="A2" s="38" t="s">
        <v>259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5" ht="12.75">
      <c r="B5" s="16"/>
    </row>
    <row r="6" spans="1:14" ht="12.75">
      <c r="A6" t="s">
        <v>9</v>
      </c>
      <c r="B6" s="16">
        <v>0</v>
      </c>
      <c r="C6" s="16">
        <v>0</v>
      </c>
      <c r="D6" s="16">
        <v>93552.8</v>
      </c>
      <c r="E6" s="16">
        <v>0</v>
      </c>
      <c r="F6" s="16">
        <v>0</v>
      </c>
      <c r="G6" s="5">
        <v>43263.55</v>
      </c>
      <c r="H6" s="16">
        <v>0</v>
      </c>
      <c r="I6" s="16">
        <v>0</v>
      </c>
      <c r="J6" s="16">
        <v>38603.95</v>
      </c>
      <c r="K6" s="16">
        <v>0</v>
      </c>
      <c r="L6" s="16">
        <v>0</v>
      </c>
      <c r="M6" s="16">
        <v>49660.05</v>
      </c>
      <c r="N6" s="16">
        <f>SUM(B6:M6)</f>
        <v>225080.34999999998</v>
      </c>
    </row>
    <row r="7" spans="1:14" ht="12.75">
      <c r="A7" t="s">
        <v>10</v>
      </c>
      <c r="B7" s="16">
        <v>0</v>
      </c>
      <c r="C7" s="16">
        <v>0</v>
      </c>
      <c r="D7" s="16">
        <v>19964.45</v>
      </c>
      <c r="E7" s="16">
        <v>0</v>
      </c>
      <c r="F7" s="16">
        <v>0</v>
      </c>
      <c r="G7" s="5">
        <v>23874.95</v>
      </c>
      <c r="H7" s="16">
        <v>0</v>
      </c>
      <c r="I7" s="16">
        <v>0</v>
      </c>
      <c r="J7" s="16">
        <v>14106.95</v>
      </c>
      <c r="K7" s="16">
        <v>0</v>
      </c>
      <c r="L7" s="16">
        <v>0</v>
      </c>
      <c r="M7" s="16">
        <v>15695.35</v>
      </c>
      <c r="N7" s="16">
        <f aca="true" t="shared" si="0" ref="N7:N22">SUM(B7:M7)</f>
        <v>73641.70000000001</v>
      </c>
    </row>
    <row r="8" spans="1:14" ht="12.75">
      <c r="A8" t="s">
        <v>11</v>
      </c>
      <c r="B8" s="16">
        <v>0</v>
      </c>
      <c r="C8" s="16">
        <v>0</v>
      </c>
      <c r="D8" s="16">
        <v>4568774.42</v>
      </c>
      <c r="E8" s="16">
        <v>0</v>
      </c>
      <c r="F8" s="16">
        <v>0</v>
      </c>
      <c r="G8" s="5">
        <v>4146030.77</v>
      </c>
      <c r="H8" s="16">
        <v>0</v>
      </c>
      <c r="I8" s="16">
        <v>0</v>
      </c>
      <c r="J8" s="16">
        <v>3451011.53</v>
      </c>
      <c r="K8" s="16">
        <v>0</v>
      </c>
      <c r="L8" s="16">
        <v>0</v>
      </c>
      <c r="M8" s="16">
        <v>4037012.13</v>
      </c>
      <c r="N8" s="16">
        <f t="shared" si="0"/>
        <v>16202828.849999998</v>
      </c>
    </row>
    <row r="9" spans="1:14" ht="12.75">
      <c r="A9" t="s">
        <v>12</v>
      </c>
      <c r="B9" s="16">
        <v>0</v>
      </c>
      <c r="C9" s="16">
        <v>0</v>
      </c>
      <c r="D9" s="16">
        <v>124398.45</v>
      </c>
      <c r="E9" s="16">
        <v>0</v>
      </c>
      <c r="F9" s="16">
        <v>0</v>
      </c>
      <c r="G9" s="5">
        <v>107105.8</v>
      </c>
      <c r="H9" s="16">
        <v>0</v>
      </c>
      <c r="I9" s="16">
        <v>0</v>
      </c>
      <c r="J9" s="16">
        <v>97291.25</v>
      </c>
      <c r="K9" s="16">
        <v>0</v>
      </c>
      <c r="L9" s="16">
        <v>0</v>
      </c>
      <c r="M9" s="16">
        <v>114917.36</v>
      </c>
      <c r="N9" s="16">
        <f t="shared" si="0"/>
        <v>443712.86</v>
      </c>
    </row>
    <row r="10" spans="1:14" ht="12.75">
      <c r="A10" t="s">
        <v>13</v>
      </c>
      <c r="B10" s="16">
        <v>17329.95</v>
      </c>
      <c r="C10" s="16">
        <v>19717.5</v>
      </c>
      <c r="D10" s="16">
        <v>17416.85</v>
      </c>
      <c r="E10" s="16">
        <v>22088</v>
      </c>
      <c r="F10" s="16">
        <v>20032.1</v>
      </c>
      <c r="G10" s="5">
        <v>36995.75</v>
      </c>
      <c r="H10" s="16">
        <v>14189.45</v>
      </c>
      <c r="I10" s="16">
        <v>17337.65</v>
      </c>
      <c r="J10" s="16">
        <v>19831.35</v>
      </c>
      <c r="K10" s="16">
        <v>25198.8</v>
      </c>
      <c r="L10" s="16">
        <v>47324.75</v>
      </c>
      <c r="M10" s="16">
        <v>22684.75</v>
      </c>
      <c r="N10" s="16">
        <f t="shared" si="0"/>
        <v>280146.9</v>
      </c>
    </row>
    <row r="11" spans="1:14" ht="12.75">
      <c r="A11" t="s">
        <v>14</v>
      </c>
      <c r="B11" s="16">
        <v>0</v>
      </c>
      <c r="C11" s="16">
        <v>0</v>
      </c>
      <c r="D11" s="16">
        <v>2135.1</v>
      </c>
      <c r="E11" s="16">
        <v>0</v>
      </c>
      <c r="F11" s="16">
        <v>0</v>
      </c>
      <c r="G11" s="5">
        <v>475.75</v>
      </c>
      <c r="H11" s="16">
        <v>0</v>
      </c>
      <c r="I11" s="16">
        <v>0</v>
      </c>
      <c r="J11" s="16">
        <v>182.6</v>
      </c>
      <c r="K11" s="16">
        <v>0</v>
      </c>
      <c r="L11" s="16">
        <v>0</v>
      </c>
      <c r="M11" s="16">
        <v>1594.45</v>
      </c>
      <c r="N11" s="16">
        <f t="shared" si="0"/>
        <v>4387.9</v>
      </c>
    </row>
    <row r="12" spans="1:14" ht="12.75">
      <c r="A12" t="s">
        <v>15</v>
      </c>
      <c r="B12" s="16">
        <v>1045</v>
      </c>
      <c r="C12" s="16">
        <v>431.2</v>
      </c>
      <c r="D12" s="16">
        <v>14982.55</v>
      </c>
      <c r="E12" s="16">
        <v>9999.55</v>
      </c>
      <c r="F12" s="16">
        <v>304.7</v>
      </c>
      <c r="G12" s="5">
        <v>773.3</v>
      </c>
      <c r="H12" s="16">
        <v>679.25</v>
      </c>
      <c r="I12" s="16">
        <v>2182.95</v>
      </c>
      <c r="J12" s="16">
        <v>866.25</v>
      </c>
      <c r="K12" s="16">
        <v>291.5</v>
      </c>
      <c r="L12" s="16">
        <v>404.8</v>
      </c>
      <c r="M12" s="16">
        <v>1829.3</v>
      </c>
      <c r="N12" s="16">
        <f t="shared" si="0"/>
        <v>33790.35</v>
      </c>
    </row>
    <row r="13" spans="1:14" ht="12.75">
      <c r="A13" t="s">
        <v>16</v>
      </c>
      <c r="B13" s="16">
        <v>0</v>
      </c>
      <c r="C13" s="16">
        <v>0</v>
      </c>
      <c r="D13" s="16">
        <v>47993.55</v>
      </c>
      <c r="E13" s="16">
        <v>0</v>
      </c>
      <c r="F13" s="16">
        <v>0</v>
      </c>
      <c r="G13" s="5">
        <v>16849.8</v>
      </c>
      <c r="H13" s="16">
        <v>0</v>
      </c>
      <c r="I13" s="16">
        <v>0</v>
      </c>
      <c r="J13" s="16">
        <v>19673.49</v>
      </c>
      <c r="K13" s="16">
        <v>0</v>
      </c>
      <c r="L13" s="16">
        <v>0</v>
      </c>
      <c r="M13" s="16">
        <v>25522.19</v>
      </c>
      <c r="N13" s="16">
        <f t="shared" si="0"/>
        <v>110039.03000000001</v>
      </c>
    </row>
    <row r="14" spans="1:14" ht="12.75">
      <c r="A14" t="s">
        <v>17</v>
      </c>
      <c r="B14" s="16">
        <v>1093.95</v>
      </c>
      <c r="C14" s="16">
        <v>2055.35</v>
      </c>
      <c r="D14" s="16">
        <v>1293.05</v>
      </c>
      <c r="E14" s="16">
        <v>1683.55</v>
      </c>
      <c r="F14" s="16">
        <v>3270.85</v>
      </c>
      <c r="G14" s="5">
        <v>1652.2</v>
      </c>
      <c r="H14" s="16">
        <v>2164.8</v>
      </c>
      <c r="I14" s="16">
        <v>1272.15</v>
      </c>
      <c r="J14" s="16">
        <v>1472.9</v>
      </c>
      <c r="K14" s="16">
        <v>1651.1</v>
      </c>
      <c r="L14" s="16">
        <v>4048.55</v>
      </c>
      <c r="M14" s="16">
        <v>2476.65</v>
      </c>
      <c r="N14" s="16">
        <f t="shared" si="0"/>
        <v>24135.1</v>
      </c>
    </row>
    <row r="15" spans="1:14" ht="12.75">
      <c r="A15" t="s">
        <v>18</v>
      </c>
      <c r="B15" s="16">
        <v>0</v>
      </c>
      <c r="C15" s="16">
        <v>0</v>
      </c>
      <c r="D15" s="16">
        <v>1531.2</v>
      </c>
      <c r="E15" s="16">
        <v>0</v>
      </c>
      <c r="F15" s="16">
        <v>0</v>
      </c>
      <c r="G15" s="5">
        <v>10036.95</v>
      </c>
      <c r="H15" s="16">
        <v>0</v>
      </c>
      <c r="I15" s="16">
        <v>0</v>
      </c>
      <c r="J15" s="16">
        <v>2998.05</v>
      </c>
      <c r="K15" s="16">
        <v>0</v>
      </c>
      <c r="L15" s="16">
        <v>0</v>
      </c>
      <c r="M15" s="16">
        <v>2142.25</v>
      </c>
      <c r="N15" s="16">
        <f t="shared" si="0"/>
        <v>16708.45</v>
      </c>
    </row>
    <row r="16" spans="1:14" ht="12.75">
      <c r="A16" t="s">
        <v>19</v>
      </c>
      <c r="B16" s="16">
        <v>21969.75</v>
      </c>
      <c r="C16" s="16">
        <v>28397.6</v>
      </c>
      <c r="D16" s="16">
        <v>18913.95</v>
      </c>
      <c r="E16" s="16">
        <v>17817.25</v>
      </c>
      <c r="F16" s="16">
        <v>18777</v>
      </c>
      <c r="G16" s="5">
        <v>29714.3</v>
      </c>
      <c r="H16" s="16">
        <v>18812.2</v>
      </c>
      <c r="I16" s="16">
        <v>20093.15</v>
      </c>
      <c r="J16" s="16">
        <v>25480.95</v>
      </c>
      <c r="K16" s="16">
        <v>20821.35</v>
      </c>
      <c r="L16" s="16">
        <v>23830.4</v>
      </c>
      <c r="M16" s="16">
        <v>21040.25</v>
      </c>
      <c r="N16" s="16">
        <f t="shared" si="0"/>
        <v>265668.15</v>
      </c>
    </row>
    <row r="17" spans="1:14" ht="12.75">
      <c r="A17" t="s">
        <v>20</v>
      </c>
      <c r="B17" s="16">
        <v>0</v>
      </c>
      <c r="C17" s="16">
        <v>0</v>
      </c>
      <c r="D17" s="16">
        <v>2052.6</v>
      </c>
      <c r="E17" s="16">
        <v>0</v>
      </c>
      <c r="F17" s="16">
        <v>0</v>
      </c>
      <c r="G17" s="5">
        <v>2881.45</v>
      </c>
      <c r="H17" s="16">
        <v>0</v>
      </c>
      <c r="I17" s="16">
        <v>0</v>
      </c>
      <c r="J17" s="16">
        <v>2885.3</v>
      </c>
      <c r="K17" s="16">
        <v>0</v>
      </c>
      <c r="L17" s="16">
        <v>0</v>
      </c>
      <c r="M17" s="16">
        <v>3188.35</v>
      </c>
      <c r="N17" s="16">
        <f t="shared" si="0"/>
        <v>11007.699999999999</v>
      </c>
    </row>
    <row r="18" spans="1:14" ht="12.75">
      <c r="A18" t="s">
        <v>21</v>
      </c>
      <c r="B18" s="16">
        <v>0</v>
      </c>
      <c r="C18" s="16">
        <v>0</v>
      </c>
      <c r="D18" s="16">
        <v>42313.15</v>
      </c>
      <c r="E18" s="16">
        <v>0</v>
      </c>
      <c r="F18" s="16">
        <v>0</v>
      </c>
      <c r="G18" s="5">
        <v>44415.25</v>
      </c>
      <c r="H18" s="16">
        <v>0</v>
      </c>
      <c r="I18" s="16">
        <v>0</v>
      </c>
      <c r="J18" s="16">
        <v>52097.65</v>
      </c>
      <c r="K18" s="16">
        <v>0</v>
      </c>
      <c r="L18" s="16">
        <v>0</v>
      </c>
      <c r="M18" s="16">
        <v>47721.85</v>
      </c>
      <c r="N18" s="16">
        <f t="shared" si="0"/>
        <v>186547.9</v>
      </c>
    </row>
    <row r="19" spans="1:14" ht="12.75">
      <c r="A19" t="s">
        <v>22</v>
      </c>
      <c r="B19" s="16">
        <v>0</v>
      </c>
      <c r="C19" s="16">
        <v>0</v>
      </c>
      <c r="D19" s="16">
        <v>6824.95</v>
      </c>
      <c r="E19" s="16">
        <v>0</v>
      </c>
      <c r="F19" s="16">
        <v>0</v>
      </c>
      <c r="G19" s="5">
        <v>2495.9</v>
      </c>
      <c r="H19" s="16">
        <v>0</v>
      </c>
      <c r="I19" s="16">
        <v>0</v>
      </c>
      <c r="J19" s="16">
        <v>6559.22</v>
      </c>
      <c r="K19" s="16">
        <v>0</v>
      </c>
      <c r="L19" s="16">
        <v>0</v>
      </c>
      <c r="M19" s="16">
        <v>12876.61</v>
      </c>
      <c r="N19" s="16">
        <f t="shared" si="0"/>
        <v>28756.68</v>
      </c>
    </row>
    <row r="20" spans="1:14" ht="12.75">
      <c r="A20" t="s">
        <v>23</v>
      </c>
      <c r="B20" s="16">
        <v>0</v>
      </c>
      <c r="C20" s="16">
        <v>0</v>
      </c>
      <c r="D20" s="16">
        <v>40180.25</v>
      </c>
      <c r="E20" s="16">
        <v>0</v>
      </c>
      <c r="F20" s="16">
        <v>0</v>
      </c>
      <c r="G20" s="5">
        <v>6533.45</v>
      </c>
      <c r="H20" s="16">
        <v>0</v>
      </c>
      <c r="I20" s="16">
        <v>0</v>
      </c>
      <c r="J20" s="16">
        <v>9134.4</v>
      </c>
      <c r="K20" s="16">
        <v>0</v>
      </c>
      <c r="L20" s="16">
        <v>0</v>
      </c>
      <c r="M20" s="16">
        <v>30369.9</v>
      </c>
      <c r="N20" s="16">
        <f t="shared" si="0"/>
        <v>86218</v>
      </c>
    </row>
    <row r="21" spans="1:14" ht="12.75">
      <c r="A21" t="s">
        <v>24</v>
      </c>
      <c r="B21" s="16">
        <v>240525.45</v>
      </c>
      <c r="C21" s="16">
        <v>229649.5</v>
      </c>
      <c r="D21" s="16">
        <v>222493.15</v>
      </c>
      <c r="E21" s="16">
        <v>189679.05</v>
      </c>
      <c r="F21" s="16">
        <v>235643.1</v>
      </c>
      <c r="G21" s="5">
        <v>282739.6</v>
      </c>
      <c r="H21" s="16">
        <v>180225.1</v>
      </c>
      <c r="I21" s="16">
        <v>195775.25</v>
      </c>
      <c r="J21" s="16">
        <v>212682.5</v>
      </c>
      <c r="K21" s="16">
        <v>171032.95</v>
      </c>
      <c r="L21" s="16">
        <v>239358.9</v>
      </c>
      <c r="M21" s="16">
        <v>257992.35</v>
      </c>
      <c r="N21" s="16">
        <f t="shared" si="0"/>
        <v>2657796.9000000004</v>
      </c>
    </row>
    <row r="22" spans="1:14" ht="12.75">
      <c r="A22" t="s">
        <v>25</v>
      </c>
      <c r="B22" s="16">
        <v>0</v>
      </c>
      <c r="C22" s="16">
        <v>0</v>
      </c>
      <c r="D22" s="16">
        <v>5231.05</v>
      </c>
      <c r="E22" s="16">
        <v>0</v>
      </c>
      <c r="F22" s="16">
        <v>0</v>
      </c>
      <c r="G22" s="70">
        <v>8984.8</v>
      </c>
      <c r="H22" s="16">
        <v>0</v>
      </c>
      <c r="I22" s="16">
        <v>0</v>
      </c>
      <c r="J22" s="16">
        <v>4641.45</v>
      </c>
      <c r="K22" s="16">
        <v>0</v>
      </c>
      <c r="L22" s="16">
        <v>0</v>
      </c>
      <c r="M22" s="16">
        <v>4269.65</v>
      </c>
      <c r="N22" s="16">
        <f t="shared" si="0"/>
        <v>23126.949999999997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3.5" thickBot="1">
      <c r="A24" t="s">
        <v>8</v>
      </c>
      <c r="B24" s="33">
        <f>SUM(B6:B23)</f>
        <v>281964.10000000003</v>
      </c>
      <c r="C24" s="33">
        <f aca="true" t="shared" si="1" ref="C24:M24">SUM(C6:C23)</f>
        <v>280251.15</v>
      </c>
      <c r="D24" s="33">
        <f t="shared" si="1"/>
        <v>5230051.52</v>
      </c>
      <c r="E24" s="33">
        <f t="shared" si="1"/>
        <v>241267.4</v>
      </c>
      <c r="F24" s="33">
        <f t="shared" si="1"/>
        <v>278027.75</v>
      </c>
      <c r="G24" s="33">
        <f t="shared" si="1"/>
        <v>4764823.569999999</v>
      </c>
      <c r="H24" s="33">
        <f t="shared" si="1"/>
        <v>216070.8</v>
      </c>
      <c r="I24" s="33">
        <f t="shared" si="1"/>
        <v>236661.15000000002</v>
      </c>
      <c r="J24" s="33">
        <f t="shared" si="1"/>
        <v>3959519.79</v>
      </c>
      <c r="K24" s="33">
        <f t="shared" si="1"/>
        <v>218995.7</v>
      </c>
      <c r="L24" s="33">
        <f t="shared" si="1"/>
        <v>314967.4</v>
      </c>
      <c r="M24" s="33">
        <f t="shared" si="1"/>
        <v>4650993.44</v>
      </c>
      <c r="N24" s="33">
        <f>SUM(N6:N22)</f>
        <v>20673593.769999992</v>
      </c>
    </row>
    <row r="25" spans="2:14" ht="13.5" thickTop="1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2:14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39" ht="12.75">
      <c r="A39" t="str">
        <f ca="1">CELL("filename")</f>
        <v>S:\Div - Adm Svc\Distribution &amp; Statistics\Distributions\WEB\CTX Prior years\[Consolidated_Tax_12.xls]SUMMARY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12" width="14.00390625" style="0" bestFit="1" customWidth="1"/>
    <col min="13" max="13" width="13.8515625" style="0" bestFit="1" customWidth="1"/>
    <col min="14" max="14" width="15.00390625" style="0" bestFit="1" customWidth="1"/>
  </cols>
  <sheetData>
    <row r="2" ht="20.25">
      <c r="A2" s="39" t="s">
        <v>260</v>
      </c>
    </row>
    <row r="4" spans="1:14" s="15" customFormat="1" ht="12.75">
      <c r="A4" s="15" t="s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5" t="s">
        <v>34</v>
      </c>
      <c r="K4" s="15" t="s">
        <v>35</v>
      </c>
      <c r="L4" s="15" t="s">
        <v>36</v>
      </c>
      <c r="M4" s="15" t="s">
        <v>37</v>
      </c>
      <c r="N4" s="15" t="s">
        <v>38</v>
      </c>
    </row>
    <row r="6" spans="1:14" ht="12.75">
      <c r="A6" t="s">
        <v>9</v>
      </c>
      <c r="B6" s="16">
        <v>166859.33</v>
      </c>
      <c r="C6" s="16">
        <v>168269.97</v>
      </c>
      <c r="D6" s="16">
        <v>178537.97</v>
      </c>
      <c r="E6" s="16">
        <v>143776.51</v>
      </c>
      <c r="F6" s="16">
        <v>141502.62</v>
      </c>
      <c r="G6" s="16">
        <v>140886.85</v>
      </c>
      <c r="H6" s="16">
        <v>138571.32</v>
      </c>
      <c r="I6" s="16">
        <v>122988.7</v>
      </c>
      <c r="J6" s="16">
        <v>157009.48</v>
      </c>
      <c r="K6" s="16">
        <v>153388.22</v>
      </c>
      <c r="L6" s="16">
        <v>159528.5</v>
      </c>
      <c r="M6" s="16">
        <v>158766.48</v>
      </c>
      <c r="N6" s="16">
        <f>SUM(B6:M6)</f>
        <v>1830085.95</v>
      </c>
    </row>
    <row r="7" spans="1:14" ht="12.75">
      <c r="A7" t="s">
        <v>10</v>
      </c>
      <c r="B7" s="16">
        <v>75568.74</v>
      </c>
      <c r="C7" s="16">
        <v>88308.77</v>
      </c>
      <c r="D7" s="16">
        <v>94397.62</v>
      </c>
      <c r="E7" s="16">
        <v>84304.66</v>
      </c>
      <c r="F7" s="16">
        <v>74486.25</v>
      </c>
      <c r="G7" s="16">
        <v>83638.79</v>
      </c>
      <c r="H7" s="16">
        <v>84714.79</v>
      </c>
      <c r="I7" s="16">
        <v>60391.74</v>
      </c>
      <c r="J7" s="16">
        <v>112369.87</v>
      </c>
      <c r="K7" s="16">
        <v>92077.98</v>
      </c>
      <c r="L7" s="16">
        <v>74436.14</v>
      </c>
      <c r="M7" s="16">
        <v>96718.36</v>
      </c>
      <c r="N7" s="16">
        <f aca="true" t="shared" si="0" ref="N7:N22">SUM(B7:M7)</f>
        <v>1021413.71</v>
      </c>
    </row>
    <row r="8" spans="1:14" ht="12.75">
      <c r="A8" t="s">
        <v>11</v>
      </c>
      <c r="B8" s="16">
        <v>6674592.86</v>
      </c>
      <c r="C8" s="16">
        <v>6800665.79</v>
      </c>
      <c r="D8" s="16">
        <v>7367877.13</v>
      </c>
      <c r="E8" s="16">
        <v>6172229.15</v>
      </c>
      <c r="F8" s="16">
        <v>6207587.13</v>
      </c>
      <c r="G8" s="16">
        <v>6995456.4</v>
      </c>
      <c r="H8" s="16">
        <v>6443695.22</v>
      </c>
      <c r="I8" s="16">
        <v>6160996.99</v>
      </c>
      <c r="J8" s="16">
        <v>7706098.76</v>
      </c>
      <c r="K8" s="16">
        <v>6650649.98</v>
      </c>
      <c r="L8" s="16">
        <v>6479224.44</v>
      </c>
      <c r="M8" s="16">
        <v>6910399.8100000005</v>
      </c>
      <c r="N8" s="16">
        <f t="shared" si="0"/>
        <v>80569473.66</v>
      </c>
    </row>
    <row r="9" spans="1:14" ht="12.75">
      <c r="A9" t="s">
        <v>12</v>
      </c>
      <c r="B9" s="16">
        <v>175923.87</v>
      </c>
      <c r="C9" s="16">
        <v>182858.93</v>
      </c>
      <c r="D9" s="16">
        <v>188162.7</v>
      </c>
      <c r="E9" s="16">
        <v>165954.05</v>
      </c>
      <c r="F9" s="16">
        <v>156142.93</v>
      </c>
      <c r="G9" s="16">
        <v>158499.69</v>
      </c>
      <c r="H9" s="16">
        <v>150750.93</v>
      </c>
      <c r="I9" s="16">
        <v>130951.46</v>
      </c>
      <c r="J9" s="16">
        <v>168894.32</v>
      </c>
      <c r="K9" s="16">
        <v>168413.54</v>
      </c>
      <c r="L9" s="16">
        <v>163492.62</v>
      </c>
      <c r="M9" s="16">
        <v>164504.88</v>
      </c>
      <c r="N9" s="16">
        <f t="shared" si="0"/>
        <v>1974549.92</v>
      </c>
    </row>
    <row r="10" spans="1:14" ht="12.75">
      <c r="A10" t="s">
        <v>13</v>
      </c>
      <c r="B10" s="16">
        <v>261465.55</v>
      </c>
      <c r="C10" s="16">
        <v>302504.63</v>
      </c>
      <c r="D10" s="16">
        <v>328163.18</v>
      </c>
      <c r="E10" s="16">
        <v>288013.67</v>
      </c>
      <c r="F10" s="16">
        <v>257728.38</v>
      </c>
      <c r="G10" s="16">
        <v>291197.92</v>
      </c>
      <c r="H10" s="16">
        <v>281923.41</v>
      </c>
      <c r="I10" s="16">
        <v>217645.89</v>
      </c>
      <c r="J10" s="16">
        <v>468445.88</v>
      </c>
      <c r="K10" s="16">
        <v>356605.55</v>
      </c>
      <c r="L10" s="16">
        <v>332232</v>
      </c>
      <c r="M10" s="16">
        <v>371597.47</v>
      </c>
      <c r="N10" s="16">
        <f t="shared" si="0"/>
        <v>3757523.5299999993</v>
      </c>
    </row>
    <row r="11" spans="1:14" ht="12.75">
      <c r="A11" t="s">
        <v>14</v>
      </c>
      <c r="B11" s="16">
        <v>3218.89</v>
      </c>
      <c r="C11" s="16">
        <v>7428.03</v>
      </c>
      <c r="D11" s="16">
        <v>8341.83</v>
      </c>
      <c r="E11" s="16">
        <v>10995.24</v>
      </c>
      <c r="F11" s="16">
        <v>9502.11</v>
      </c>
      <c r="G11" s="16">
        <v>17024.64</v>
      </c>
      <c r="H11" s="16">
        <v>15611.89</v>
      </c>
      <c r="I11" s="16">
        <v>3526.95</v>
      </c>
      <c r="J11" s="16">
        <v>21532.4</v>
      </c>
      <c r="K11" s="16">
        <v>16398.37</v>
      </c>
      <c r="L11" s="16">
        <v>7401.11</v>
      </c>
      <c r="M11" s="16">
        <v>15328.51</v>
      </c>
      <c r="N11" s="16">
        <f t="shared" si="0"/>
        <v>136309.97</v>
      </c>
    </row>
    <row r="12" spans="1:14" ht="12.75">
      <c r="A12" t="s">
        <v>15</v>
      </c>
      <c r="B12" s="16">
        <v>10617.94</v>
      </c>
      <c r="C12" s="16">
        <v>18349.26</v>
      </c>
      <c r="D12" s="16">
        <v>18027.78</v>
      </c>
      <c r="E12" s="16">
        <v>21951.51</v>
      </c>
      <c r="F12" s="16">
        <v>18665.11</v>
      </c>
      <c r="G12" s="16">
        <v>26936.66</v>
      </c>
      <c r="H12" s="16">
        <v>27833.08</v>
      </c>
      <c r="I12" s="16">
        <v>10887.06</v>
      </c>
      <c r="J12" s="16">
        <v>35028.9</v>
      </c>
      <c r="K12" s="16">
        <v>27475.27</v>
      </c>
      <c r="L12" s="16">
        <v>15353.42</v>
      </c>
      <c r="M12" s="16">
        <v>28725.73</v>
      </c>
      <c r="N12" s="16">
        <f t="shared" si="0"/>
        <v>259851.72</v>
      </c>
    </row>
    <row r="13" spans="1:14" ht="12.75">
      <c r="A13" t="s">
        <v>16</v>
      </c>
      <c r="B13" s="16">
        <v>87018.84</v>
      </c>
      <c r="C13" s="16">
        <v>106094.25</v>
      </c>
      <c r="D13" s="16">
        <v>115577.73</v>
      </c>
      <c r="E13" s="16">
        <v>104027.32</v>
      </c>
      <c r="F13" s="16">
        <v>95133.36</v>
      </c>
      <c r="G13" s="16">
        <v>121144.68</v>
      </c>
      <c r="H13" s="16">
        <v>116898.94</v>
      </c>
      <c r="I13" s="16">
        <v>75493.45</v>
      </c>
      <c r="J13" s="16">
        <v>156844.92</v>
      </c>
      <c r="K13" s="16">
        <v>130089.69</v>
      </c>
      <c r="L13" s="16">
        <v>102776.32</v>
      </c>
      <c r="M13" s="16">
        <v>135791</v>
      </c>
      <c r="N13" s="16">
        <f t="shared" si="0"/>
        <v>1346890.5</v>
      </c>
    </row>
    <row r="14" spans="1:14" ht="12.75">
      <c r="A14" t="s">
        <v>17</v>
      </c>
      <c r="B14" s="16">
        <v>35855.03</v>
      </c>
      <c r="C14" s="16">
        <v>43523.32</v>
      </c>
      <c r="D14" s="16">
        <v>53896.19</v>
      </c>
      <c r="E14" s="16">
        <v>47125.06</v>
      </c>
      <c r="F14" s="16">
        <v>45918.71</v>
      </c>
      <c r="G14" s="16">
        <v>61264.59</v>
      </c>
      <c r="H14" s="16">
        <v>62688.15</v>
      </c>
      <c r="I14" s="16">
        <v>36150.35</v>
      </c>
      <c r="J14" s="16">
        <v>81030.56</v>
      </c>
      <c r="K14" s="16">
        <v>60388.33</v>
      </c>
      <c r="L14" s="16">
        <v>42394.36</v>
      </c>
      <c r="M14" s="16">
        <v>59254.78</v>
      </c>
      <c r="N14" s="16">
        <f t="shared" si="0"/>
        <v>629489.43</v>
      </c>
    </row>
    <row r="15" spans="1:14" ht="12.75">
      <c r="A15" t="s">
        <v>18</v>
      </c>
      <c r="B15" s="16">
        <v>18417.45</v>
      </c>
      <c r="C15" s="16">
        <v>27586.18</v>
      </c>
      <c r="D15" s="16">
        <v>29923.43</v>
      </c>
      <c r="E15" s="16">
        <v>30890.03</v>
      </c>
      <c r="F15" s="16">
        <v>29661.47</v>
      </c>
      <c r="G15" s="16">
        <v>38637.49</v>
      </c>
      <c r="H15" s="16">
        <v>36290.06</v>
      </c>
      <c r="I15" s="16">
        <v>15326.57</v>
      </c>
      <c r="J15" s="16">
        <v>44542.93</v>
      </c>
      <c r="K15" s="16">
        <v>37492.53</v>
      </c>
      <c r="L15" s="16">
        <v>21750.18</v>
      </c>
      <c r="M15" s="16">
        <v>36736.35</v>
      </c>
      <c r="N15" s="16">
        <f t="shared" si="0"/>
        <v>367254.67</v>
      </c>
    </row>
    <row r="16" spans="1:14" ht="12.75">
      <c r="A16" t="s">
        <v>19</v>
      </c>
      <c r="B16" s="16">
        <v>173852.88</v>
      </c>
      <c r="C16" s="16">
        <v>190686.14</v>
      </c>
      <c r="D16" s="16">
        <v>203237.64</v>
      </c>
      <c r="E16" s="16">
        <v>170839.4</v>
      </c>
      <c r="F16" s="16">
        <v>160344.56</v>
      </c>
      <c r="G16" s="16">
        <v>170189.03</v>
      </c>
      <c r="H16" s="16">
        <v>160204.7</v>
      </c>
      <c r="I16" s="16">
        <v>147533.51</v>
      </c>
      <c r="J16" s="16">
        <v>200671.27</v>
      </c>
      <c r="K16" s="16">
        <v>179992.49</v>
      </c>
      <c r="L16" s="16">
        <v>168712.06</v>
      </c>
      <c r="M16" s="16">
        <v>184071.18</v>
      </c>
      <c r="N16" s="16">
        <f t="shared" si="0"/>
        <v>2110334.8600000003</v>
      </c>
    </row>
    <row r="17" spans="1:14" ht="12.75">
      <c r="A17" t="s">
        <v>20</v>
      </c>
      <c r="B17" s="16">
        <v>15334.34</v>
      </c>
      <c r="C17" s="16">
        <v>20753.57</v>
      </c>
      <c r="D17" s="16">
        <v>27397.63</v>
      </c>
      <c r="E17" s="16">
        <v>27794.13</v>
      </c>
      <c r="F17" s="16">
        <v>24938.13</v>
      </c>
      <c r="G17" s="16">
        <v>30614.5</v>
      </c>
      <c r="H17" s="16">
        <v>30493.03</v>
      </c>
      <c r="I17" s="16">
        <v>15935.33</v>
      </c>
      <c r="J17" s="16">
        <v>44806.76</v>
      </c>
      <c r="K17" s="16">
        <v>32834.45</v>
      </c>
      <c r="L17" s="16">
        <v>26350.7</v>
      </c>
      <c r="M17" s="16">
        <v>33068.94</v>
      </c>
      <c r="N17" s="16">
        <f t="shared" si="0"/>
        <v>330321.51</v>
      </c>
    </row>
    <row r="18" spans="1:14" ht="12.75">
      <c r="A18" t="s">
        <v>21</v>
      </c>
      <c r="B18" s="16">
        <v>163171.2</v>
      </c>
      <c r="C18" s="16">
        <v>182276.8</v>
      </c>
      <c r="D18" s="16">
        <v>198291.02</v>
      </c>
      <c r="E18" s="16">
        <v>169057.43</v>
      </c>
      <c r="F18" s="16">
        <v>159974.52</v>
      </c>
      <c r="G18" s="16">
        <v>176432.6</v>
      </c>
      <c r="H18" s="16">
        <v>165673.51</v>
      </c>
      <c r="I18" s="16">
        <v>137530.94</v>
      </c>
      <c r="J18" s="16">
        <v>197453.38</v>
      </c>
      <c r="K18" s="16">
        <v>181729.17</v>
      </c>
      <c r="L18" s="16">
        <v>160197.4</v>
      </c>
      <c r="M18" s="16">
        <v>185368.02</v>
      </c>
      <c r="N18" s="16">
        <f t="shared" si="0"/>
        <v>2077155.9899999998</v>
      </c>
    </row>
    <row r="19" spans="1:14" ht="12.75">
      <c r="A19" t="s">
        <v>22</v>
      </c>
      <c r="B19" s="16">
        <v>14761.26</v>
      </c>
      <c r="C19" s="16">
        <v>26293.06</v>
      </c>
      <c r="D19" s="16">
        <v>29149.14</v>
      </c>
      <c r="E19" s="16">
        <v>37623.73</v>
      </c>
      <c r="F19" s="16">
        <v>36881.27</v>
      </c>
      <c r="G19" s="16">
        <v>56906.79</v>
      </c>
      <c r="H19" s="16">
        <v>48027.53</v>
      </c>
      <c r="I19" s="16">
        <v>14014</v>
      </c>
      <c r="J19" s="16">
        <v>71920.96</v>
      </c>
      <c r="K19" s="16">
        <v>48587.43</v>
      </c>
      <c r="L19" s="16">
        <v>29438.81</v>
      </c>
      <c r="M19" s="16">
        <v>51667.11</v>
      </c>
      <c r="N19" s="16">
        <f t="shared" si="0"/>
        <v>465271.09</v>
      </c>
    </row>
    <row r="20" spans="1:14" ht="12.75">
      <c r="A20" t="s">
        <v>23</v>
      </c>
      <c r="B20" s="16">
        <v>21792.54</v>
      </c>
      <c r="C20" s="16">
        <v>21043.16</v>
      </c>
      <c r="D20" s="16">
        <v>22305.07</v>
      </c>
      <c r="E20" s="16">
        <v>20905.75</v>
      </c>
      <c r="F20" s="16">
        <v>18501.51</v>
      </c>
      <c r="G20" s="16">
        <v>20398.81</v>
      </c>
      <c r="H20" s="16">
        <v>18373.88</v>
      </c>
      <c r="I20" s="16">
        <v>18866.94</v>
      </c>
      <c r="J20" s="16">
        <v>24221.32</v>
      </c>
      <c r="K20" s="16">
        <v>21906.36</v>
      </c>
      <c r="L20" s="16">
        <v>24898.29</v>
      </c>
      <c r="M20" s="16">
        <v>21079.25</v>
      </c>
      <c r="N20" s="16">
        <f t="shared" si="0"/>
        <v>254292.87999999998</v>
      </c>
    </row>
    <row r="21" spans="1:14" ht="12.75">
      <c r="A21" t="s">
        <v>24</v>
      </c>
      <c r="B21" s="16">
        <v>1614206.8</v>
      </c>
      <c r="C21" s="16">
        <v>1706043.91</v>
      </c>
      <c r="D21" s="16">
        <v>1724363.98</v>
      </c>
      <c r="E21" s="16">
        <v>1541440.65</v>
      </c>
      <c r="F21" s="16">
        <v>1428198.28</v>
      </c>
      <c r="G21" s="16">
        <v>1572645.74</v>
      </c>
      <c r="H21" s="16">
        <v>1511125.39</v>
      </c>
      <c r="I21" s="16">
        <v>1337633.27</v>
      </c>
      <c r="J21" s="16">
        <v>1718019.05</v>
      </c>
      <c r="K21" s="16">
        <v>1597137.56</v>
      </c>
      <c r="L21" s="16">
        <v>1724481.96</v>
      </c>
      <c r="M21" s="16">
        <v>1744317.57</v>
      </c>
      <c r="N21" s="16">
        <f t="shared" si="0"/>
        <v>19219614.16</v>
      </c>
    </row>
    <row r="22" spans="1:14" ht="12.75">
      <c r="A22" t="s">
        <v>25</v>
      </c>
      <c r="B22" s="37">
        <v>41419.37</v>
      </c>
      <c r="C22" s="37">
        <v>55213.3</v>
      </c>
      <c r="D22" s="37">
        <v>65390.96</v>
      </c>
      <c r="E22" s="37">
        <v>58394.74</v>
      </c>
      <c r="F22" s="37">
        <v>54111.91</v>
      </c>
      <c r="G22" s="37">
        <v>78118.14</v>
      </c>
      <c r="H22" s="37">
        <v>71641.81</v>
      </c>
      <c r="I22" s="37">
        <v>41739.71</v>
      </c>
      <c r="J22" s="37">
        <v>97693.08</v>
      </c>
      <c r="K22" s="37">
        <v>73216.84</v>
      </c>
      <c r="L22" s="37">
        <v>56009.1</v>
      </c>
      <c r="M22" s="37">
        <v>78185.6</v>
      </c>
      <c r="N22" s="37">
        <f t="shared" si="0"/>
        <v>771134.5599999999</v>
      </c>
    </row>
    <row r="23" spans="2:14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>
      <c r="A24" t="s">
        <v>8</v>
      </c>
      <c r="B24" s="16">
        <f>SUM(B6:B23)</f>
        <v>9554076.89</v>
      </c>
      <c r="C24" s="16">
        <f aca="true" t="shared" si="1" ref="C24:M24">SUM(C6:C23)</f>
        <v>9947899.07</v>
      </c>
      <c r="D24" s="16">
        <f t="shared" si="1"/>
        <v>10653041.000000004</v>
      </c>
      <c r="E24" s="16">
        <f t="shared" si="1"/>
        <v>9095323.030000001</v>
      </c>
      <c r="F24" s="16">
        <f t="shared" si="1"/>
        <v>8919278.249999998</v>
      </c>
      <c r="G24" s="16">
        <f t="shared" si="1"/>
        <v>10039993.32</v>
      </c>
      <c r="H24" s="16">
        <f t="shared" si="1"/>
        <v>9364517.64</v>
      </c>
      <c r="I24" s="16">
        <f t="shared" si="1"/>
        <v>8547612.860000001</v>
      </c>
      <c r="J24" s="16">
        <f t="shared" si="1"/>
        <v>11306583.840000004</v>
      </c>
      <c r="K24" s="16">
        <f t="shared" si="1"/>
        <v>9828383.760000002</v>
      </c>
      <c r="L24" s="16">
        <f t="shared" si="1"/>
        <v>9588677.41</v>
      </c>
      <c r="M24" s="16">
        <f t="shared" si="1"/>
        <v>10275581.04</v>
      </c>
      <c r="N24" s="16">
        <f>SUM(N6:N22)</f>
        <v>117120968.11</v>
      </c>
    </row>
    <row r="25" spans="2:14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39" ht="12.75">
      <c r="A39" t="str">
        <f ca="1">CELL("filename")</f>
        <v>S:\Div - Adm Svc\Distribution &amp; Statistics\Distributions\WEB\CTX Prior years\[Consolidated_Tax_12.xls]SUMMARY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2"/>
  <sheetViews>
    <sheetView zoomScalePageLayoutView="0" workbookViewId="0" topLeftCell="A1">
      <pane xSplit="1" ySplit="3" topLeftCell="L25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90" sqref="N290"/>
    </sheetView>
  </sheetViews>
  <sheetFormatPr defaultColWidth="9.140625" defaultRowHeight="12.75"/>
  <cols>
    <col min="1" max="1" width="30.7109375" style="40" customWidth="1"/>
    <col min="2" max="3" width="13.421875" style="41" bestFit="1" customWidth="1"/>
    <col min="4" max="4" width="13.57421875" style="41" bestFit="1" customWidth="1"/>
    <col min="5" max="5" width="13.57421875" style="40" bestFit="1" customWidth="1"/>
    <col min="6" max="6" width="13.57421875" style="41" bestFit="1" customWidth="1"/>
    <col min="7" max="7" width="13.57421875" style="40" bestFit="1" customWidth="1"/>
    <col min="8" max="10" width="13.57421875" style="41" bestFit="1" customWidth="1"/>
    <col min="11" max="11" width="13.421875" style="41" bestFit="1" customWidth="1"/>
    <col min="12" max="13" width="13.57421875" style="41" bestFit="1" customWidth="1"/>
    <col min="14" max="14" width="16.00390625" style="40" bestFit="1" customWidth="1"/>
    <col min="15" max="15" width="13.57421875" style="40" bestFit="1" customWidth="1"/>
    <col min="16" max="16384" width="9.140625" style="40" customWidth="1"/>
  </cols>
  <sheetData>
    <row r="1" ht="12">
      <c r="N1" s="42" t="s">
        <v>38</v>
      </c>
    </row>
    <row r="2" spans="1:14" ht="12">
      <c r="A2" s="43" t="s">
        <v>60</v>
      </c>
      <c r="B2" s="44" t="s">
        <v>26</v>
      </c>
      <c r="C2" s="44" t="s">
        <v>27</v>
      </c>
      <c r="D2" s="44" t="s">
        <v>28</v>
      </c>
      <c r="E2" s="44" t="s">
        <v>29</v>
      </c>
      <c r="F2" s="44" t="s">
        <v>30</v>
      </c>
      <c r="G2" s="44" t="s">
        <v>31</v>
      </c>
      <c r="H2" s="44" t="s">
        <v>32</v>
      </c>
      <c r="I2" s="44" t="s">
        <v>33</v>
      </c>
      <c r="J2" s="44" t="s">
        <v>34</v>
      </c>
      <c r="K2" s="44" t="s">
        <v>35</v>
      </c>
      <c r="L2" s="44" t="s">
        <v>36</v>
      </c>
      <c r="M2" s="44" t="s">
        <v>37</v>
      </c>
      <c r="N2" s="44" t="s">
        <v>8</v>
      </c>
    </row>
    <row r="3" ht="12">
      <c r="A3" s="45"/>
    </row>
    <row r="4" ht="12">
      <c r="A4" s="46" t="s">
        <v>61</v>
      </c>
    </row>
    <row r="5" spans="1:14" ht="12">
      <c r="A5" s="40" t="s">
        <v>9</v>
      </c>
      <c r="B5" s="47">
        <v>1564846.6</v>
      </c>
      <c r="C5" s="47">
        <v>1559299.43</v>
      </c>
      <c r="D5" s="47">
        <v>1677717.06</v>
      </c>
      <c r="E5" s="45">
        <v>1495812.16</v>
      </c>
      <c r="F5" s="47">
        <v>1439752.15</v>
      </c>
      <c r="G5" s="45">
        <v>2008654.35</v>
      </c>
      <c r="H5" s="47">
        <v>1343921</v>
      </c>
      <c r="I5" s="47">
        <v>1378497.19</v>
      </c>
      <c r="J5" s="47">
        <v>1639491.69</v>
      </c>
      <c r="K5" s="47">
        <v>1499675.68</v>
      </c>
      <c r="L5" s="47">
        <v>1640414.58</v>
      </c>
      <c r="M5" s="47">
        <f>'[1]DATA BASE'!CG9</f>
        <v>1768114.09</v>
      </c>
      <c r="N5" s="45">
        <f>SUM(B5:M5)</f>
        <v>19016195.98</v>
      </c>
    </row>
    <row r="6" spans="2:14" ht="12">
      <c r="B6" s="47"/>
      <c r="C6" s="47"/>
      <c r="D6" s="47"/>
      <c r="E6" s="45"/>
      <c r="F6" s="47"/>
      <c r="G6" s="45"/>
      <c r="H6" s="47"/>
      <c r="I6" s="47"/>
      <c r="J6" s="47"/>
      <c r="K6" s="47"/>
      <c r="L6" s="47"/>
      <c r="M6" s="47"/>
      <c r="N6" s="45"/>
    </row>
    <row r="7" spans="1:14" ht="12">
      <c r="A7" s="46" t="s">
        <v>62</v>
      </c>
      <c r="B7" s="47"/>
      <c r="C7" s="47"/>
      <c r="D7" s="47"/>
      <c r="E7" s="45"/>
      <c r="F7" s="47"/>
      <c r="G7" s="45"/>
      <c r="H7" s="47"/>
      <c r="I7" s="47"/>
      <c r="J7" s="47"/>
      <c r="K7" s="47"/>
      <c r="L7" s="47"/>
      <c r="M7" s="47"/>
      <c r="N7" s="45"/>
    </row>
    <row r="8" spans="1:14" ht="12">
      <c r="A8" s="40" t="s">
        <v>63</v>
      </c>
      <c r="B8" s="47">
        <v>2028.82</v>
      </c>
      <c r="C8" s="47">
        <v>2021.51</v>
      </c>
      <c r="D8" s="47">
        <v>2177.7</v>
      </c>
      <c r="E8" s="45">
        <v>1938.29</v>
      </c>
      <c r="F8" s="47">
        <v>1865.64</v>
      </c>
      <c r="G8" s="45">
        <v>2611.86</v>
      </c>
      <c r="H8" s="47">
        <v>1741.46</v>
      </c>
      <c r="I8" s="47">
        <v>1786.27</v>
      </c>
      <c r="J8" s="47">
        <v>2124.47</v>
      </c>
      <c r="K8" s="47">
        <v>1943.29</v>
      </c>
      <c r="L8" s="47">
        <v>2125.66</v>
      </c>
      <c r="M8" s="47">
        <f>'[1]DATA BASE'!CG12</f>
        <v>2294.87</v>
      </c>
      <c r="N8" s="45">
        <f>SUM(B8:M8)</f>
        <v>24659.84</v>
      </c>
    </row>
    <row r="9" spans="1:14" ht="12">
      <c r="A9" s="40" t="s">
        <v>64</v>
      </c>
      <c r="B9" s="47">
        <v>20463.45</v>
      </c>
      <c r="C9" s="47">
        <v>20389.72</v>
      </c>
      <c r="D9" s="47">
        <v>21963.66</v>
      </c>
      <c r="E9" s="45">
        <v>19550.84</v>
      </c>
      <c r="F9" s="47">
        <v>18818.11</v>
      </c>
      <c r="G9" s="45">
        <v>26339.99</v>
      </c>
      <c r="H9" s="47">
        <v>17565.56</v>
      </c>
      <c r="I9" s="47">
        <v>18017.49</v>
      </c>
      <c r="J9" s="47">
        <v>21428.78</v>
      </c>
      <c r="K9" s="47">
        <v>19601.33</v>
      </c>
      <c r="L9" s="47">
        <v>21440.85</v>
      </c>
      <c r="M9" s="47">
        <f>'[1]DATA BASE'!CG13</f>
        <v>23145.48</v>
      </c>
      <c r="N9" s="45">
        <f>SUM(B9:M9)</f>
        <v>248725.26</v>
      </c>
    </row>
    <row r="10" spans="2:14" ht="12">
      <c r="B10" s="47"/>
      <c r="C10" s="47"/>
      <c r="D10" s="47"/>
      <c r="E10" s="45"/>
      <c r="F10" s="47"/>
      <c r="G10" s="45"/>
      <c r="H10" s="47"/>
      <c r="I10" s="47"/>
      <c r="J10" s="47"/>
      <c r="K10" s="47"/>
      <c r="L10" s="47"/>
      <c r="M10" s="47"/>
      <c r="N10" s="45"/>
    </row>
    <row r="11" spans="1:15" ht="12">
      <c r="A11" s="48" t="s">
        <v>65</v>
      </c>
      <c r="B11" s="78">
        <v>1587338.87</v>
      </c>
      <c r="C11" s="47">
        <v>1581710.66</v>
      </c>
      <c r="D11" s="78">
        <v>1701858.42</v>
      </c>
      <c r="E11" s="45">
        <v>1517301.29</v>
      </c>
      <c r="F11" s="78">
        <v>1460435.9</v>
      </c>
      <c r="G11" s="45">
        <v>2037606.2</v>
      </c>
      <c r="H11" s="47">
        <v>1363228.02</v>
      </c>
      <c r="I11" s="78">
        <v>1398300.95</v>
      </c>
      <c r="J11" s="78">
        <v>1663044.94</v>
      </c>
      <c r="K11" s="78">
        <v>1521220.3</v>
      </c>
      <c r="L11" s="47">
        <v>1663981.09</v>
      </c>
      <c r="M11" s="78">
        <f>'[1]DATA BASE'!CG15</f>
        <v>1793554.4400000002</v>
      </c>
      <c r="N11" s="66">
        <f>SUM(B11:M11)</f>
        <v>19289581.080000002</v>
      </c>
      <c r="O11" s="45"/>
    </row>
    <row r="12" spans="1:14" ht="12">
      <c r="A12" s="48"/>
      <c r="B12" s="47"/>
      <c r="C12" s="47"/>
      <c r="D12" s="47"/>
      <c r="E12" s="45"/>
      <c r="F12" s="47"/>
      <c r="G12" s="45"/>
      <c r="H12" s="47"/>
      <c r="I12" s="47"/>
      <c r="J12" s="47"/>
      <c r="K12" s="47"/>
      <c r="L12" s="47"/>
      <c r="M12" s="47"/>
      <c r="N12" s="45"/>
    </row>
    <row r="13" spans="1:14" ht="12">
      <c r="A13" s="46" t="s">
        <v>66</v>
      </c>
      <c r="B13" s="47"/>
      <c r="C13" s="47"/>
      <c r="D13" s="47"/>
      <c r="E13" s="45"/>
      <c r="F13" s="47"/>
      <c r="G13" s="45"/>
      <c r="H13" s="47"/>
      <c r="I13" s="47"/>
      <c r="J13" s="47"/>
      <c r="K13" s="47"/>
      <c r="L13" s="47"/>
      <c r="M13" s="47"/>
      <c r="N13" s="45"/>
    </row>
    <row r="14" spans="1:14" ht="12">
      <c r="A14" s="46" t="s">
        <v>67</v>
      </c>
      <c r="B14" s="47"/>
      <c r="C14" s="47"/>
      <c r="D14" s="47"/>
      <c r="E14" s="45"/>
      <c r="F14" s="47"/>
      <c r="G14" s="45"/>
      <c r="H14" s="47"/>
      <c r="I14" s="47"/>
      <c r="J14" s="47"/>
      <c r="K14" s="47"/>
      <c r="L14" s="47"/>
      <c r="M14" s="47"/>
      <c r="N14" s="45"/>
    </row>
    <row r="15" spans="1:14" ht="12">
      <c r="A15" s="40" t="s">
        <v>68</v>
      </c>
      <c r="B15" s="47">
        <v>368628.73</v>
      </c>
      <c r="C15" s="47">
        <v>417448.06</v>
      </c>
      <c r="D15" s="47">
        <v>441062.02</v>
      </c>
      <c r="E15" s="45">
        <v>427801.52</v>
      </c>
      <c r="F15" s="47">
        <v>382320.14</v>
      </c>
      <c r="G15" s="45">
        <v>468900.99</v>
      </c>
      <c r="H15" s="47">
        <v>369331.85</v>
      </c>
      <c r="I15" s="47">
        <v>346199.21</v>
      </c>
      <c r="J15" s="47">
        <v>437786.07</v>
      </c>
      <c r="K15" s="47">
        <v>363355.45</v>
      </c>
      <c r="L15" s="47">
        <v>400594.09</v>
      </c>
      <c r="M15" s="47">
        <f>'[1]DATA BASE'!CG19</f>
        <v>431578.93</v>
      </c>
      <c r="N15" s="45">
        <f aca="true" t="shared" si="0" ref="N15:N75">SUM(B15:M15)</f>
        <v>4855007.06</v>
      </c>
    </row>
    <row r="16" spans="2:14" ht="12">
      <c r="B16" s="47"/>
      <c r="C16" s="47"/>
      <c r="D16" s="47"/>
      <c r="E16" s="45"/>
      <c r="F16" s="47"/>
      <c r="G16" s="45"/>
      <c r="H16" s="47"/>
      <c r="I16" s="47"/>
      <c r="J16" s="47"/>
      <c r="K16" s="47"/>
      <c r="L16" s="47"/>
      <c r="M16" s="47"/>
      <c r="N16" s="45"/>
    </row>
    <row r="17" spans="1:14" ht="12">
      <c r="A17" s="40" t="s">
        <v>69</v>
      </c>
      <c r="B17" s="47">
        <v>105620.12</v>
      </c>
      <c r="C17" s="47">
        <v>119607.91</v>
      </c>
      <c r="D17" s="47">
        <v>126571.22</v>
      </c>
      <c r="E17" s="45">
        <v>122732.29</v>
      </c>
      <c r="F17" s="47">
        <v>109543</v>
      </c>
      <c r="G17" s="45">
        <v>134644.55</v>
      </c>
      <c r="H17" s="47">
        <v>105821.57</v>
      </c>
      <c r="I17" s="47">
        <v>99193.58</v>
      </c>
      <c r="J17" s="47">
        <v>125435.19</v>
      </c>
      <c r="K17" s="47">
        <v>104109.2</v>
      </c>
      <c r="L17" s="47">
        <v>114778.88</v>
      </c>
      <c r="M17" s="47">
        <f>'[1]DATA BASE'!CG21</f>
        <v>123656.71</v>
      </c>
      <c r="N17" s="45">
        <f t="shared" si="0"/>
        <v>1391714.2200000002</v>
      </c>
    </row>
    <row r="18" spans="2:14" ht="12">
      <c r="B18" s="47"/>
      <c r="C18" s="47"/>
      <c r="D18" s="47"/>
      <c r="E18" s="45"/>
      <c r="F18" s="47"/>
      <c r="G18" s="45"/>
      <c r="H18" s="47"/>
      <c r="I18" s="47"/>
      <c r="J18" s="47"/>
      <c r="K18" s="47"/>
      <c r="L18" s="47"/>
      <c r="M18" s="47"/>
      <c r="N18" s="45"/>
    </row>
    <row r="19" spans="1:14" ht="12">
      <c r="A19" s="46" t="s">
        <v>62</v>
      </c>
      <c r="B19" s="47"/>
      <c r="C19" s="47"/>
      <c r="D19" s="47"/>
      <c r="E19" s="45"/>
      <c r="F19" s="47"/>
      <c r="G19" s="45"/>
      <c r="H19" s="47"/>
      <c r="I19" s="47"/>
      <c r="J19" s="47"/>
      <c r="K19" s="47"/>
      <c r="L19" s="47"/>
      <c r="M19" s="47"/>
      <c r="N19" s="45"/>
    </row>
    <row r="20" spans="1:14" ht="12">
      <c r="A20" s="40" t="s">
        <v>63</v>
      </c>
      <c r="B20" s="47">
        <v>554.41</v>
      </c>
      <c r="C20" s="47">
        <v>627.84</v>
      </c>
      <c r="D20" s="47">
        <v>662.28</v>
      </c>
      <c r="E20" s="45">
        <v>642.55</v>
      </c>
      <c r="F20" s="47">
        <v>575.01</v>
      </c>
      <c r="G20" s="45">
        <v>703.62</v>
      </c>
      <c r="H20" s="47">
        <v>555.47</v>
      </c>
      <c r="I20" s="47">
        <v>520.68</v>
      </c>
      <c r="J20" s="47">
        <v>658.43</v>
      </c>
      <c r="K20" s="47">
        <v>546.48</v>
      </c>
      <c r="L20" s="47">
        <v>602.49</v>
      </c>
      <c r="M20" s="47">
        <f>'[1]DATA BASE'!CG24</f>
        <v>649.09</v>
      </c>
      <c r="N20" s="45">
        <f t="shared" si="0"/>
        <v>7298.35</v>
      </c>
    </row>
    <row r="21" spans="1:14" ht="12">
      <c r="A21" s="40" t="s">
        <v>70</v>
      </c>
      <c r="B21" s="47">
        <v>18438.38</v>
      </c>
      <c r="C21" s="47">
        <v>20880.27</v>
      </c>
      <c r="D21" s="47">
        <v>22064.44</v>
      </c>
      <c r="E21" s="45">
        <v>21400.56</v>
      </c>
      <c r="F21" s="47">
        <v>19123.21</v>
      </c>
      <c r="G21" s="45">
        <v>23458.39</v>
      </c>
      <c r="H21" s="47">
        <v>18473.55</v>
      </c>
      <c r="I21" s="47">
        <v>17316.49</v>
      </c>
      <c r="J21" s="47">
        <v>21897.56</v>
      </c>
      <c r="K21" s="47">
        <v>18174.62</v>
      </c>
      <c r="L21" s="47">
        <v>20037.26</v>
      </c>
      <c r="M21" s="47">
        <f>'[1]DATA BASE'!CG25</f>
        <v>21587.08</v>
      </c>
      <c r="N21" s="45">
        <f t="shared" si="0"/>
        <v>242851.81</v>
      </c>
    </row>
    <row r="22" spans="2:14" ht="12">
      <c r="B22" s="47"/>
      <c r="C22" s="47"/>
      <c r="D22" s="47"/>
      <c r="E22" s="45"/>
      <c r="F22" s="47"/>
      <c r="G22" s="45"/>
      <c r="H22" s="47"/>
      <c r="I22" s="47"/>
      <c r="J22" s="47"/>
      <c r="K22" s="47"/>
      <c r="L22" s="47"/>
      <c r="M22" s="47"/>
      <c r="N22" s="45"/>
    </row>
    <row r="23" spans="1:14" ht="12">
      <c r="A23" s="48" t="s">
        <v>71</v>
      </c>
      <c r="B23" s="78">
        <v>493241.64</v>
      </c>
      <c r="C23" s="47">
        <v>558564.08</v>
      </c>
      <c r="D23" s="47">
        <v>590359.96</v>
      </c>
      <c r="E23" s="45">
        <v>572576.92</v>
      </c>
      <c r="F23" s="47">
        <v>511561.36</v>
      </c>
      <c r="G23" s="45">
        <v>627707.55</v>
      </c>
      <c r="H23" s="47">
        <v>494182.44</v>
      </c>
      <c r="I23" s="47">
        <v>463229.96</v>
      </c>
      <c r="J23" s="47">
        <v>585777.25</v>
      </c>
      <c r="K23" s="47">
        <v>486185.75</v>
      </c>
      <c r="L23" s="47">
        <v>536012.72</v>
      </c>
      <c r="M23" s="47">
        <f>'[1]DATA BASE'!CG27</f>
        <v>577471.8099999999</v>
      </c>
      <c r="N23" s="66">
        <f t="shared" si="0"/>
        <v>6496871.4399999995</v>
      </c>
    </row>
    <row r="24" spans="1:14" ht="12">
      <c r="A24" s="49"/>
      <c r="B24" s="47"/>
      <c r="C24" s="47"/>
      <c r="D24" s="47"/>
      <c r="E24" s="45"/>
      <c r="F24" s="47"/>
      <c r="G24" s="45"/>
      <c r="H24" s="47"/>
      <c r="I24" s="47"/>
      <c r="J24" s="47"/>
      <c r="K24" s="47"/>
      <c r="L24" s="47"/>
      <c r="M24" s="47"/>
      <c r="N24" s="45"/>
    </row>
    <row r="25" spans="1:14" ht="12">
      <c r="A25" s="46" t="s">
        <v>72</v>
      </c>
      <c r="B25" s="47"/>
      <c r="C25" s="47"/>
      <c r="D25" s="47"/>
      <c r="E25" s="45"/>
      <c r="F25" s="47"/>
      <c r="G25" s="45"/>
      <c r="H25" s="47"/>
      <c r="I25" s="47"/>
      <c r="J25" s="47"/>
      <c r="K25" s="47"/>
      <c r="L25" s="47"/>
      <c r="M25" s="47"/>
      <c r="N25" s="45"/>
    </row>
    <row r="26" spans="1:14" ht="12">
      <c r="A26" s="46" t="s">
        <v>73</v>
      </c>
      <c r="B26" s="47"/>
      <c r="C26" s="47"/>
      <c r="D26" s="47"/>
      <c r="E26" s="45"/>
      <c r="F26" s="47"/>
      <c r="G26" s="45"/>
      <c r="H26" s="47"/>
      <c r="I26" s="47"/>
      <c r="J26" s="47"/>
      <c r="K26" s="47"/>
      <c r="L26" s="47"/>
      <c r="M26" s="47"/>
      <c r="N26" s="45"/>
    </row>
    <row r="27" spans="1:14" ht="12">
      <c r="A27" s="40" t="s">
        <v>74</v>
      </c>
      <c r="B27" s="47">
        <v>862.17</v>
      </c>
      <c r="C27" s="47">
        <v>862.17</v>
      </c>
      <c r="D27" s="47">
        <v>862.17</v>
      </c>
      <c r="E27" s="45">
        <v>862.17</v>
      </c>
      <c r="F27" s="47">
        <v>862.17</v>
      </c>
      <c r="G27" s="45">
        <v>862.17</v>
      </c>
      <c r="H27" s="47">
        <v>862.17</v>
      </c>
      <c r="I27" s="47">
        <v>862.17</v>
      </c>
      <c r="J27" s="47">
        <v>862.17</v>
      </c>
      <c r="K27" s="47">
        <v>862.17</v>
      </c>
      <c r="L27" s="47">
        <v>862.17</v>
      </c>
      <c r="M27" s="47">
        <f>'[1]DATA BASE'!CG31</f>
        <v>862.17</v>
      </c>
      <c r="N27" s="45">
        <f t="shared" si="0"/>
        <v>10346.039999999999</v>
      </c>
    </row>
    <row r="28" spans="1:14" ht="12">
      <c r="A28" s="46" t="s">
        <v>67</v>
      </c>
      <c r="B28" s="47"/>
      <c r="C28" s="47"/>
      <c r="D28" s="47"/>
      <c r="E28" s="45"/>
      <c r="F28" s="47"/>
      <c r="G28" s="45"/>
      <c r="H28" s="47"/>
      <c r="I28" s="47"/>
      <c r="J28" s="47"/>
      <c r="K28" s="47"/>
      <c r="L28" s="47"/>
      <c r="M28" s="47"/>
      <c r="N28" s="45"/>
    </row>
    <row r="29" spans="1:14" ht="12">
      <c r="A29" s="40" t="s">
        <v>75</v>
      </c>
      <c r="B29" s="47">
        <v>21309884.46</v>
      </c>
      <c r="C29" s="47">
        <v>21223562.64</v>
      </c>
      <c r="D29" s="47">
        <v>22438464.799999967</v>
      </c>
      <c r="E29" s="45">
        <v>21646796.18999999</v>
      </c>
      <c r="F29" s="47">
        <v>21413089.919999994</v>
      </c>
      <c r="G29" s="45">
        <v>21912025.86</v>
      </c>
      <c r="H29" s="47">
        <v>20093271.580000006</v>
      </c>
      <c r="I29" s="47">
        <v>20984678.400000006</v>
      </c>
      <c r="J29" s="47">
        <v>23893961.95</v>
      </c>
      <c r="K29" s="47">
        <v>21657303.98</v>
      </c>
      <c r="L29" s="47">
        <v>21657303.98</v>
      </c>
      <c r="M29" s="47">
        <f>'[1]DATA BASE'!CG33</f>
        <v>21657303.98</v>
      </c>
      <c r="N29" s="45">
        <f t="shared" si="0"/>
        <v>259887647.73999992</v>
      </c>
    </row>
    <row r="30" spans="2:14" ht="12">
      <c r="B30" s="47"/>
      <c r="C30" s="47"/>
      <c r="D30" s="47"/>
      <c r="E30" s="45"/>
      <c r="F30" s="47"/>
      <c r="G30" s="45"/>
      <c r="H30" s="47"/>
      <c r="I30" s="47"/>
      <c r="J30" s="47"/>
      <c r="K30" s="47"/>
      <c r="L30" s="47"/>
      <c r="M30" s="47"/>
      <c r="N30" s="45"/>
    </row>
    <row r="31" spans="1:14" ht="12">
      <c r="A31" s="40" t="s">
        <v>76</v>
      </c>
      <c r="B31" s="47">
        <v>652197.33</v>
      </c>
      <c r="C31" s="47">
        <v>649555.42</v>
      </c>
      <c r="D31" s="47">
        <v>686737.98</v>
      </c>
      <c r="E31" s="45">
        <v>662508.65</v>
      </c>
      <c r="F31" s="47">
        <v>655355.98</v>
      </c>
      <c r="G31" s="45">
        <v>670626.11</v>
      </c>
      <c r="H31" s="47">
        <v>614962.42</v>
      </c>
      <c r="I31" s="47">
        <v>642244.28</v>
      </c>
      <c r="J31" s="47">
        <v>731284.03</v>
      </c>
      <c r="K31" s="47">
        <v>662830.24</v>
      </c>
      <c r="L31" s="47">
        <v>662830.24</v>
      </c>
      <c r="M31" s="47">
        <f>'[1]DATA BASE'!CG35</f>
        <v>662830.24</v>
      </c>
      <c r="N31" s="45">
        <f t="shared" si="0"/>
        <v>7953962.920000001</v>
      </c>
    </row>
    <row r="32" spans="1:14" ht="12">
      <c r="A32" s="40" t="s">
        <v>77</v>
      </c>
      <c r="B32" s="47">
        <v>5991015.11</v>
      </c>
      <c r="C32" s="47">
        <v>5966746.78</v>
      </c>
      <c r="D32" s="47">
        <v>6308301.77</v>
      </c>
      <c r="E32" s="45">
        <v>6085733.75</v>
      </c>
      <c r="F32" s="47">
        <v>6020030.07</v>
      </c>
      <c r="G32" s="45">
        <v>6160299.85</v>
      </c>
      <c r="H32" s="47">
        <v>5648979.19</v>
      </c>
      <c r="I32" s="47">
        <v>5899587.38</v>
      </c>
      <c r="J32" s="47">
        <v>6717497.1</v>
      </c>
      <c r="K32" s="47">
        <v>6088687.89</v>
      </c>
      <c r="L32" s="47">
        <v>6088687.89</v>
      </c>
      <c r="M32" s="47">
        <f>'[1]DATA BASE'!CG36</f>
        <v>6088687.89</v>
      </c>
      <c r="N32" s="45">
        <f t="shared" si="0"/>
        <v>73064254.67</v>
      </c>
    </row>
    <row r="33" spans="1:14" ht="12">
      <c r="A33" s="40" t="s">
        <v>78</v>
      </c>
      <c r="B33" s="47">
        <v>17224522.28</v>
      </c>
      <c r="C33" s="47">
        <v>17154749.39</v>
      </c>
      <c r="D33" s="47">
        <v>18136740.16</v>
      </c>
      <c r="E33" s="45">
        <v>17496843.95</v>
      </c>
      <c r="F33" s="47">
        <v>17307941.98</v>
      </c>
      <c r="G33" s="45">
        <v>17711225.89</v>
      </c>
      <c r="H33" s="47">
        <v>16241148.79</v>
      </c>
      <c r="I33" s="47">
        <v>16961662.13</v>
      </c>
      <c r="J33" s="47">
        <v>19313200.9</v>
      </c>
      <c r="K33" s="47">
        <v>17505337.27</v>
      </c>
      <c r="L33" s="47">
        <v>17505337.27</v>
      </c>
      <c r="M33" s="47">
        <f>'[1]DATA BASE'!CG37</f>
        <v>17505337.27</v>
      </c>
      <c r="N33" s="45">
        <f t="shared" si="0"/>
        <v>210064047.28000003</v>
      </c>
    </row>
    <row r="34" spans="1:14" ht="12">
      <c r="A34" s="40" t="s">
        <v>79</v>
      </c>
      <c r="B34" s="47">
        <v>540767.33</v>
      </c>
      <c r="C34" s="47">
        <v>538576.8</v>
      </c>
      <c r="D34" s="47">
        <v>4517369.72</v>
      </c>
      <c r="E34" s="45">
        <v>549316.92</v>
      </c>
      <c r="F34" s="47">
        <v>543386.31</v>
      </c>
      <c r="G34" s="45">
        <v>11575659.62</v>
      </c>
      <c r="H34" s="47">
        <v>509894.12</v>
      </c>
      <c r="I34" s="47">
        <v>532514.78</v>
      </c>
      <c r="J34" s="47">
        <v>4085780.3</v>
      </c>
      <c r="K34" s="47">
        <v>1555535.02</v>
      </c>
      <c r="L34" s="47">
        <v>3588155.23</v>
      </c>
      <c r="M34" s="47">
        <f>'[1]DATA BASE'!CG38</f>
        <v>8405671.04</v>
      </c>
      <c r="N34" s="45">
        <f t="shared" si="0"/>
        <v>36942627.19</v>
      </c>
    </row>
    <row r="35" spans="1:14" ht="12">
      <c r="A35" s="40" t="s">
        <v>80</v>
      </c>
      <c r="B35" s="47">
        <v>2914673.37</v>
      </c>
      <c r="C35" s="47">
        <v>2902866.65</v>
      </c>
      <c r="D35" s="47">
        <v>3069035.69</v>
      </c>
      <c r="E35" s="45">
        <v>2960754.69</v>
      </c>
      <c r="F35" s="47">
        <v>2928789.36</v>
      </c>
      <c r="G35" s="45">
        <v>2997031.65</v>
      </c>
      <c r="H35" s="47">
        <v>2748270.35</v>
      </c>
      <c r="I35" s="47">
        <v>2870193.1</v>
      </c>
      <c r="J35" s="47">
        <v>3268112.26</v>
      </c>
      <c r="K35" s="47">
        <v>2962191.9</v>
      </c>
      <c r="L35" s="47">
        <v>2962191.9</v>
      </c>
      <c r="M35" s="47">
        <f>'[1]DATA BASE'!CG39</f>
        <v>2962191.9</v>
      </c>
      <c r="N35" s="45">
        <f t="shared" si="0"/>
        <v>35546302.81999999</v>
      </c>
    </row>
    <row r="36" spans="1:14" ht="12">
      <c r="A36" s="50"/>
      <c r="B36" s="47"/>
      <c r="C36" s="47"/>
      <c r="D36" s="47"/>
      <c r="E36" s="45"/>
      <c r="F36" s="47"/>
      <c r="G36" s="45"/>
      <c r="H36" s="47"/>
      <c r="I36" s="47"/>
      <c r="J36" s="47"/>
      <c r="K36" s="47"/>
      <c r="L36" s="47"/>
      <c r="M36" s="47"/>
      <c r="N36" s="45"/>
    </row>
    <row r="37" spans="1:14" ht="12">
      <c r="A37" s="40" t="s">
        <v>81</v>
      </c>
      <c r="B37" s="47">
        <v>41488.58</v>
      </c>
      <c r="C37" s="47">
        <v>41320.52</v>
      </c>
      <c r="D37" s="47">
        <v>43685.83</v>
      </c>
      <c r="E37" s="45">
        <v>42144.52</v>
      </c>
      <c r="F37" s="47">
        <v>41689.51</v>
      </c>
      <c r="G37" s="45">
        <v>42660.9</v>
      </c>
      <c r="H37" s="47">
        <v>39119.94</v>
      </c>
      <c r="I37" s="47">
        <v>40855.43</v>
      </c>
      <c r="J37" s="47">
        <v>46519.56</v>
      </c>
      <c r="K37" s="47">
        <v>42164.98</v>
      </c>
      <c r="L37" s="47">
        <v>42164.98</v>
      </c>
      <c r="M37" s="47">
        <f>'[1]DATA BASE'!CG41</f>
        <v>42164.98</v>
      </c>
      <c r="N37" s="45">
        <f t="shared" si="0"/>
        <v>505979.73</v>
      </c>
    </row>
    <row r="38" spans="1:14" ht="12">
      <c r="A38" s="40" t="s">
        <v>82</v>
      </c>
      <c r="B38" s="47">
        <v>238211.87</v>
      </c>
      <c r="C38" s="47">
        <v>237246.93</v>
      </c>
      <c r="D38" s="47">
        <v>1669228.29</v>
      </c>
      <c r="E38" s="45">
        <v>241978.03</v>
      </c>
      <c r="F38" s="47">
        <v>239365.55</v>
      </c>
      <c r="G38" s="45">
        <v>4204003.32</v>
      </c>
      <c r="H38" s="47">
        <v>224612.01</v>
      </c>
      <c r="I38" s="47">
        <v>234576.57</v>
      </c>
      <c r="J38" s="47">
        <v>1517169.78</v>
      </c>
      <c r="K38" s="47">
        <v>603507.72</v>
      </c>
      <c r="L38" s="47">
        <v>1333775.37</v>
      </c>
      <c r="M38" s="47">
        <f>'[1]DATA BASE'!CG42</f>
        <v>3064583.68</v>
      </c>
      <c r="N38" s="45">
        <f t="shared" si="0"/>
        <v>13808259.120000001</v>
      </c>
    </row>
    <row r="39" spans="1:14" ht="12">
      <c r="A39" s="40" t="s">
        <v>83</v>
      </c>
      <c r="B39" s="47">
        <v>0</v>
      </c>
      <c r="C39" s="47">
        <v>0</v>
      </c>
      <c r="D39" s="47">
        <v>0</v>
      </c>
      <c r="E39" s="45">
        <v>0</v>
      </c>
      <c r="F39" s="47">
        <v>0</v>
      </c>
      <c r="G39" s="45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f>'[1]DATA BASE'!CG43</f>
        <v>0</v>
      </c>
      <c r="N39" s="45">
        <f t="shared" si="0"/>
        <v>0</v>
      </c>
    </row>
    <row r="40" spans="1:14" ht="12">
      <c r="A40" s="40" t="s">
        <v>84</v>
      </c>
      <c r="B40" s="47">
        <v>466286.01</v>
      </c>
      <c r="C40" s="47">
        <v>464397.19</v>
      </c>
      <c r="D40" s="47">
        <v>490980.72</v>
      </c>
      <c r="E40" s="45">
        <v>473658.05</v>
      </c>
      <c r="F40" s="47">
        <v>468544.27</v>
      </c>
      <c r="G40" s="45">
        <v>479461.59</v>
      </c>
      <c r="H40" s="47">
        <v>439665.05</v>
      </c>
      <c r="I40" s="47">
        <v>459170.11</v>
      </c>
      <c r="J40" s="47">
        <v>522828.75</v>
      </c>
      <c r="K40" s="47">
        <v>473887.97</v>
      </c>
      <c r="L40" s="47">
        <v>473887.97</v>
      </c>
      <c r="M40" s="47">
        <f>'[1]DATA BASE'!CG44</f>
        <v>473887.97</v>
      </c>
      <c r="N40" s="45">
        <f t="shared" si="0"/>
        <v>5686655.649999999</v>
      </c>
    </row>
    <row r="41" spans="1:14" ht="12">
      <c r="A41" s="40" t="s">
        <v>85</v>
      </c>
      <c r="B41" s="47">
        <v>55809.35</v>
      </c>
      <c r="C41" s="47">
        <v>55583.28</v>
      </c>
      <c r="D41" s="47">
        <v>117390.09</v>
      </c>
      <c r="E41" s="45">
        <v>56691.7</v>
      </c>
      <c r="F41" s="47">
        <v>56079.64</v>
      </c>
      <c r="G41" s="45">
        <v>221021.43</v>
      </c>
      <c r="H41" s="47">
        <v>52623.11</v>
      </c>
      <c r="I41" s="47">
        <v>54957.65</v>
      </c>
      <c r="J41" s="47">
        <v>114244.62</v>
      </c>
      <c r="K41" s="47">
        <v>71657.04</v>
      </c>
      <c r="L41" s="47">
        <v>101840.32</v>
      </c>
      <c r="M41" s="47">
        <f>'[1]DATA BASE'!CG45</f>
        <v>173377.75</v>
      </c>
      <c r="N41" s="45">
        <f t="shared" si="0"/>
        <v>1131275.98</v>
      </c>
    </row>
    <row r="42" spans="1:14" ht="12">
      <c r="A42" s="40" t="s">
        <v>86</v>
      </c>
      <c r="B42" s="47">
        <v>4505158.28</v>
      </c>
      <c r="C42" s="47">
        <v>4486908.84</v>
      </c>
      <c r="D42" s="47">
        <v>4743753.35</v>
      </c>
      <c r="E42" s="45">
        <v>4576385.35</v>
      </c>
      <c r="F42" s="47">
        <v>4526977.12</v>
      </c>
      <c r="G42" s="45">
        <v>4632458</v>
      </c>
      <c r="H42" s="47">
        <v>4247952.13</v>
      </c>
      <c r="I42" s="47">
        <v>4436405.92</v>
      </c>
      <c r="J42" s="47">
        <v>5051462.42</v>
      </c>
      <c r="K42" s="47">
        <v>4578606.82</v>
      </c>
      <c r="L42" s="47">
        <v>4578606.82</v>
      </c>
      <c r="M42" s="47">
        <f>'[1]DATA BASE'!CG46</f>
        <v>4578606.82</v>
      </c>
      <c r="N42" s="45">
        <f t="shared" si="0"/>
        <v>54943281.870000005</v>
      </c>
    </row>
    <row r="43" spans="1:14" ht="12">
      <c r="A43" s="40" t="s">
        <v>87</v>
      </c>
      <c r="B43" s="47">
        <v>29205.89</v>
      </c>
      <c r="C43" s="47">
        <v>29087.58</v>
      </c>
      <c r="D43" s="47">
        <v>30752.64</v>
      </c>
      <c r="E43" s="45">
        <v>29667.63</v>
      </c>
      <c r="F43" s="47">
        <v>29347.33</v>
      </c>
      <c r="G43" s="45">
        <v>30031.14</v>
      </c>
      <c r="H43" s="47">
        <v>27538.48</v>
      </c>
      <c r="I43" s="47">
        <v>28760.18</v>
      </c>
      <c r="J43" s="47">
        <v>32747.45</v>
      </c>
      <c r="K43" s="47">
        <v>29682.04</v>
      </c>
      <c r="L43" s="47">
        <v>29682.04</v>
      </c>
      <c r="M43" s="47">
        <f>'[1]DATA BASE'!CG47</f>
        <v>29682.04</v>
      </c>
      <c r="N43" s="45">
        <f t="shared" si="0"/>
        <v>356184.43999999994</v>
      </c>
    </row>
    <row r="44" spans="1:14" ht="12">
      <c r="A44" s="40" t="s">
        <v>88</v>
      </c>
      <c r="B44" s="47">
        <v>1264019.29</v>
      </c>
      <c r="C44" s="47">
        <v>1258899.01</v>
      </c>
      <c r="D44" s="47">
        <v>1330962.27</v>
      </c>
      <c r="E44" s="45">
        <v>1284003.58</v>
      </c>
      <c r="F44" s="47">
        <v>1270141.03</v>
      </c>
      <c r="G44" s="45">
        <v>1299735.97</v>
      </c>
      <c r="H44" s="47">
        <v>1191854.55</v>
      </c>
      <c r="I44" s="47">
        <v>1244729.33</v>
      </c>
      <c r="J44" s="47">
        <v>1417296.69</v>
      </c>
      <c r="K44" s="47">
        <v>1284626.86</v>
      </c>
      <c r="L44" s="47">
        <v>1284626.86</v>
      </c>
      <c r="M44" s="47">
        <f>'[1]DATA BASE'!CG48</f>
        <v>1284626.86</v>
      </c>
      <c r="N44" s="45">
        <f t="shared" si="0"/>
        <v>15415522.299999999</v>
      </c>
    </row>
    <row r="45" spans="1:14" ht="12">
      <c r="A45" s="40" t="s">
        <v>89</v>
      </c>
      <c r="B45" s="47">
        <v>10211.82</v>
      </c>
      <c r="C45" s="47">
        <v>10170.46</v>
      </c>
      <c r="D45" s="47">
        <v>10752.65</v>
      </c>
      <c r="E45" s="45">
        <v>10373.27</v>
      </c>
      <c r="F45" s="47">
        <v>10261.28</v>
      </c>
      <c r="G45" s="45">
        <v>10500.37</v>
      </c>
      <c r="H45" s="47">
        <v>9628.82</v>
      </c>
      <c r="I45" s="47">
        <v>10055.98</v>
      </c>
      <c r="J45" s="47">
        <v>11450.13</v>
      </c>
      <c r="K45" s="47">
        <v>10378.31</v>
      </c>
      <c r="L45" s="47">
        <v>10378.31</v>
      </c>
      <c r="M45" s="47">
        <f>'[1]DATA BASE'!CG49</f>
        <v>10378.31</v>
      </c>
      <c r="N45" s="45">
        <f t="shared" si="0"/>
        <v>124539.70999999999</v>
      </c>
    </row>
    <row r="46" spans="1:14" ht="12">
      <c r="A46" s="40" t="s">
        <v>90</v>
      </c>
      <c r="B46" s="47">
        <v>622750.08</v>
      </c>
      <c r="C46" s="47">
        <v>620227.45</v>
      </c>
      <c r="D46" s="47">
        <v>655731.18</v>
      </c>
      <c r="E46" s="45">
        <v>632595.83</v>
      </c>
      <c r="F46" s="47">
        <v>625766.1</v>
      </c>
      <c r="G46" s="45">
        <v>640346.77</v>
      </c>
      <c r="H46" s="47">
        <v>587196.35</v>
      </c>
      <c r="I46" s="47">
        <v>613246.41</v>
      </c>
      <c r="J46" s="47">
        <v>698265.95</v>
      </c>
      <c r="K46" s="47">
        <v>632902.9</v>
      </c>
      <c r="L46" s="47">
        <v>632902.9</v>
      </c>
      <c r="M46" s="47">
        <f>'[1]DATA BASE'!CG50</f>
        <v>632902.9</v>
      </c>
      <c r="N46" s="45">
        <f t="shared" si="0"/>
        <v>7594834.820000001</v>
      </c>
    </row>
    <row r="47" spans="1:14" ht="12">
      <c r="A47" s="40" t="s">
        <v>91</v>
      </c>
      <c r="B47" s="47">
        <v>48726.64</v>
      </c>
      <c r="C47" s="47">
        <v>48529.26</v>
      </c>
      <c r="D47" s="47">
        <v>54564.17</v>
      </c>
      <c r="E47" s="45">
        <v>49497.01</v>
      </c>
      <c r="F47" s="47">
        <v>48962.62</v>
      </c>
      <c r="G47" s="45">
        <v>59194.32</v>
      </c>
      <c r="H47" s="47">
        <v>45944.76</v>
      </c>
      <c r="I47" s="47">
        <v>47983.03</v>
      </c>
      <c r="J47" s="47">
        <v>57505.75</v>
      </c>
      <c r="K47" s="47">
        <v>50350.92</v>
      </c>
      <c r="L47" s="47">
        <v>52027.77</v>
      </c>
      <c r="M47" s="47">
        <f>'[1]DATA BASE'!CG51</f>
        <v>56002.07</v>
      </c>
      <c r="N47" s="45">
        <f t="shared" si="0"/>
        <v>619288.32</v>
      </c>
    </row>
    <row r="48" spans="1:14" ht="12">
      <c r="A48" s="40" t="s">
        <v>92</v>
      </c>
      <c r="B48" s="47">
        <v>994594.67</v>
      </c>
      <c r="C48" s="47">
        <v>990565.78</v>
      </c>
      <c r="D48" s="47">
        <v>1047268.82</v>
      </c>
      <c r="E48" s="45">
        <v>1010319.32</v>
      </c>
      <c r="F48" s="47">
        <v>999411.57</v>
      </c>
      <c r="G48" s="45">
        <v>1022698.37</v>
      </c>
      <c r="H48" s="47">
        <v>937811.79</v>
      </c>
      <c r="I48" s="47">
        <v>979416.35</v>
      </c>
      <c r="J48" s="47">
        <v>1115201.13</v>
      </c>
      <c r="K48" s="47">
        <v>1010809.75</v>
      </c>
      <c r="L48" s="47">
        <v>1010809.75</v>
      </c>
      <c r="M48" s="47">
        <f>'[1]DATA BASE'!CG52</f>
        <v>1010809.75</v>
      </c>
      <c r="N48" s="45">
        <f t="shared" si="0"/>
        <v>12129717.05</v>
      </c>
    </row>
    <row r="49" spans="1:14" ht="12">
      <c r="A49" s="51"/>
      <c r="B49" s="47"/>
      <c r="C49" s="47"/>
      <c r="D49" s="47"/>
      <c r="E49" s="45"/>
      <c r="F49" s="47"/>
      <c r="G49" s="45"/>
      <c r="H49" s="47"/>
      <c r="I49" s="47"/>
      <c r="J49" s="47"/>
      <c r="K49" s="47"/>
      <c r="L49" s="47"/>
      <c r="M49" s="47"/>
      <c r="N49" s="45"/>
    </row>
    <row r="50" spans="1:14" ht="12">
      <c r="A50" s="46" t="s">
        <v>62</v>
      </c>
      <c r="B50" s="47"/>
      <c r="C50" s="47"/>
      <c r="D50" s="47"/>
      <c r="E50" s="45"/>
      <c r="F50" s="47"/>
      <c r="G50" s="45"/>
      <c r="H50" s="47"/>
      <c r="I50" s="47"/>
      <c r="J50" s="47"/>
      <c r="K50" s="47"/>
      <c r="L50" s="47"/>
      <c r="M50" s="47"/>
      <c r="N50" s="45"/>
    </row>
    <row r="51" spans="1:14" ht="12">
      <c r="A51" s="40" t="s">
        <v>93</v>
      </c>
      <c r="B51" s="47">
        <v>39174.7</v>
      </c>
      <c r="C51" s="47">
        <v>39016.01</v>
      </c>
      <c r="D51" s="47">
        <v>41249.41</v>
      </c>
      <c r="E51" s="45">
        <v>39794.05</v>
      </c>
      <c r="F51" s="47">
        <v>39364.42</v>
      </c>
      <c r="G51" s="45">
        <v>40281.64</v>
      </c>
      <c r="H51" s="47">
        <v>36938.16</v>
      </c>
      <c r="I51" s="47">
        <v>38576.86</v>
      </c>
      <c r="J51" s="47">
        <v>43925.1</v>
      </c>
      <c r="K51" s="47">
        <v>39813.37</v>
      </c>
      <c r="L51" s="47">
        <v>39813.37</v>
      </c>
      <c r="M51" s="47">
        <f>'[1]DATA BASE'!CG55</f>
        <v>39813.37</v>
      </c>
      <c r="N51" s="45">
        <f t="shared" si="0"/>
        <v>477760.45999999996</v>
      </c>
    </row>
    <row r="52" spans="1:14" ht="12">
      <c r="A52" s="40" t="s">
        <v>94</v>
      </c>
      <c r="B52" s="47">
        <v>3107226.88</v>
      </c>
      <c r="C52" s="47">
        <v>3094640.16</v>
      </c>
      <c r="D52" s="47">
        <v>3271786.91</v>
      </c>
      <c r="E52" s="45">
        <v>3156352.49</v>
      </c>
      <c r="F52" s="47">
        <v>3122275.42</v>
      </c>
      <c r="G52" s="45">
        <v>3195026.04</v>
      </c>
      <c r="H52" s="47">
        <v>2929830.7</v>
      </c>
      <c r="I52" s="47">
        <v>3059808.08</v>
      </c>
      <c r="J52" s="47">
        <v>3484015.17</v>
      </c>
      <c r="K52" s="47">
        <v>3157884.65</v>
      </c>
      <c r="L52" s="47">
        <v>3157884.65</v>
      </c>
      <c r="M52" s="47">
        <f>'[1]DATA BASE'!CG56</f>
        <v>3157884.65</v>
      </c>
      <c r="N52" s="45">
        <f t="shared" si="0"/>
        <v>37894615.8</v>
      </c>
    </row>
    <row r="53" spans="1:14" ht="12">
      <c r="A53" s="40" t="s">
        <v>95</v>
      </c>
      <c r="B53" s="47">
        <v>140375.42</v>
      </c>
      <c r="C53" s="47">
        <v>139806.78</v>
      </c>
      <c r="D53" s="47">
        <v>147809.76</v>
      </c>
      <c r="E53" s="45">
        <v>142594.77</v>
      </c>
      <c r="F53" s="47">
        <v>141055.26</v>
      </c>
      <c r="G53" s="45">
        <v>144341.92</v>
      </c>
      <c r="H53" s="47">
        <v>132361.18</v>
      </c>
      <c r="I53" s="47">
        <v>138233.17</v>
      </c>
      <c r="J53" s="47">
        <v>157397.61</v>
      </c>
      <c r="K53" s="47">
        <v>142663.99</v>
      </c>
      <c r="L53" s="47">
        <v>142663.99</v>
      </c>
      <c r="M53" s="47">
        <f>'[1]DATA BASE'!CG57</f>
        <v>142663.99</v>
      </c>
      <c r="N53" s="45">
        <f t="shared" si="0"/>
        <v>1711967.84</v>
      </c>
    </row>
    <row r="54" spans="1:14" ht="12">
      <c r="A54" s="40" t="s">
        <v>96</v>
      </c>
      <c r="B54" s="47">
        <v>1283613.05</v>
      </c>
      <c r="C54" s="47">
        <v>1278413.4</v>
      </c>
      <c r="D54" s="47">
        <v>1351593.73</v>
      </c>
      <c r="E54" s="45">
        <v>1303907.12</v>
      </c>
      <c r="F54" s="47">
        <v>1289829.69</v>
      </c>
      <c r="G54" s="45">
        <v>1319883.38</v>
      </c>
      <c r="H54" s="47">
        <v>1210329.68</v>
      </c>
      <c r="I54" s="47">
        <v>1264024.07</v>
      </c>
      <c r="J54" s="47">
        <v>1439266.43</v>
      </c>
      <c r="K54" s="47">
        <v>1304540.06</v>
      </c>
      <c r="L54" s="47">
        <v>1304540.06</v>
      </c>
      <c r="M54" s="47">
        <f>'[1]DATA BASE'!CG58</f>
        <v>1304540.06</v>
      </c>
      <c r="N54" s="45">
        <f t="shared" si="0"/>
        <v>15654480.730000002</v>
      </c>
    </row>
    <row r="55" spans="1:14" ht="12">
      <c r="A55" s="40" t="s">
        <v>97</v>
      </c>
      <c r="B55" s="47">
        <v>53960.57</v>
      </c>
      <c r="C55" s="47">
        <v>53741.98</v>
      </c>
      <c r="D55" s="47">
        <v>56818.34</v>
      </c>
      <c r="E55" s="45">
        <v>54813.69</v>
      </c>
      <c r="F55" s="47">
        <v>54221.9</v>
      </c>
      <c r="G55" s="45">
        <v>55485.3</v>
      </c>
      <c r="H55" s="47">
        <v>50879.88</v>
      </c>
      <c r="I55" s="47">
        <v>53137.08</v>
      </c>
      <c r="J55" s="47">
        <v>60503.93</v>
      </c>
      <c r="K55" s="47">
        <v>54840.3</v>
      </c>
      <c r="L55" s="47">
        <v>54840.3</v>
      </c>
      <c r="M55" s="47">
        <f>'[1]DATA BASE'!CG59</f>
        <v>54840.3</v>
      </c>
      <c r="N55" s="45">
        <f t="shared" si="0"/>
        <v>658083.5700000002</v>
      </c>
    </row>
    <row r="56" spans="1:14" ht="12">
      <c r="A56" s="40" t="s">
        <v>98</v>
      </c>
      <c r="B56" s="47">
        <v>10283.07</v>
      </c>
      <c r="C56" s="47">
        <v>10241.42</v>
      </c>
      <c r="D56" s="47">
        <v>10827.67</v>
      </c>
      <c r="E56" s="45">
        <v>10445.65</v>
      </c>
      <c r="F56" s="47">
        <v>10332.88</v>
      </c>
      <c r="G56" s="45">
        <v>10573.64</v>
      </c>
      <c r="H56" s="47">
        <v>9696</v>
      </c>
      <c r="I56" s="47">
        <v>10126.15</v>
      </c>
      <c r="J56" s="47">
        <v>11530.02</v>
      </c>
      <c r="K56" s="47">
        <v>10450.72</v>
      </c>
      <c r="L56" s="47">
        <v>10450.72</v>
      </c>
      <c r="M56" s="47">
        <f>'[1]DATA BASE'!CG60</f>
        <v>10450.72</v>
      </c>
      <c r="N56" s="45">
        <f t="shared" si="0"/>
        <v>125408.65999999999</v>
      </c>
    </row>
    <row r="57" spans="2:14" ht="12">
      <c r="B57" s="47"/>
      <c r="C57" s="47"/>
      <c r="D57" s="47"/>
      <c r="E57" s="45"/>
      <c r="F57" s="47"/>
      <c r="G57" s="45"/>
      <c r="H57" s="47"/>
      <c r="I57" s="47"/>
      <c r="J57" s="47"/>
      <c r="K57" s="47"/>
      <c r="L57" s="47"/>
      <c r="M57" s="47"/>
      <c r="N57" s="45"/>
    </row>
    <row r="58" spans="1:14" ht="12">
      <c r="A58" s="48" t="s">
        <v>99</v>
      </c>
      <c r="B58" s="78">
        <v>61545018.22</v>
      </c>
      <c r="C58" s="47">
        <v>61295715.89999999</v>
      </c>
      <c r="D58" s="47">
        <v>70232668.11999997</v>
      </c>
      <c r="E58" s="45">
        <v>62518038.379999995</v>
      </c>
      <c r="F58" s="47">
        <v>61843081.379999995</v>
      </c>
      <c r="G58" s="45">
        <v>78435435.25</v>
      </c>
      <c r="H58" s="47">
        <v>58031371.20999999</v>
      </c>
      <c r="I58" s="47">
        <v>60605804.61</v>
      </c>
      <c r="J58" s="47">
        <v>73792029.2</v>
      </c>
      <c r="K58" s="47">
        <v>63931516.86999999</v>
      </c>
      <c r="L58" s="47">
        <v>66726264.859999985</v>
      </c>
      <c r="M58" s="47">
        <f>'[1]DATA BASE'!CG62</f>
        <v>73350100.71</v>
      </c>
      <c r="N58" s="66">
        <f t="shared" si="0"/>
        <v>792307044.71</v>
      </c>
    </row>
    <row r="59" spans="1:14" ht="12">
      <c r="A59" s="49"/>
      <c r="B59" s="47"/>
      <c r="C59" s="47"/>
      <c r="D59" s="47"/>
      <c r="E59" s="45"/>
      <c r="F59" s="47"/>
      <c r="G59" s="45"/>
      <c r="H59" s="47"/>
      <c r="I59" s="47"/>
      <c r="J59" s="47"/>
      <c r="K59" s="47"/>
      <c r="L59" s="47"/>
      <c r="M59" s="47"/>
      <c r="N59" s="45"/>
    </row>
    <row r="60" spans="1:14" ht="12">
      <c r="A60" s="46" t="s">
        <v>100</v>
      </c>
      <c r="B60" s="47"/>
      <c r="C60" s="47"/>
      <c r="D60" s="47"/>
      <c r="E60" s="45"/>
      <c r="F60" s="47"/>
      <c r="G60" s="45"/>
      <c r="H60" s="47"/>
      <c r="I60" s="47"/>
      <c r="J60" s="47"/>
      <c r="K60" s="47"/>
      <c r="L60" s="47"/>
      <c r="M60" s="47"/>
      <c r="N60" s="45"/>
    </row>
    <row r="61" spans="1:14" ht="12">
      <c r="A61" s="46" t="s">
        <v>101</v>
      </c>
      <c r="B61" s="47"/>
      <c r="C61" s="47"/>
      <c r="D61" s="47"/>
      <c r="E61" s="45"/>
      <c r="F61" s="47"/>
      <c r="G61" s="45"/>
      <c r="H61" s="47"/>
      <c r="I61" s="47"/>
      <c r="J61" s="47"/>
      <c r="K61" s="47"/>
      <c r="L61" s="47"/>
      <c r="M61" s="47"/>
      <c r="N61" s="45"/>
    </row>
    <row r="62" spans="1:14" ht="12">
      <c r="A62" s="40" t="s">
        <v>245</v>
      </c>
      <c r="B62" s="47">
        <v>11498.7</v>
      </c>
      <c r="C62" s="47">
        <v>11498.7</v>
      </c>
      <c r="D62" s="47">
        <v>11498.7</v>
      </c>
      <c r="E62" s="45">
        <v>11498.7</v>
      </c>
      <c r="F62" s="47">
        <v>11498.7</v>
      </c>
      <c r="G62" s="45">
        <v>11498.7</v>
      </c>
      <c r="H62" s="47">
        <v>11498.7</v>
      </c>
      <c r="I62" s="47">
        <v>11498.7</v>
      </c>
      <c r="J62" s="47">
        <v>11498.7</v>
      </c>
      <c r="K62" s="47">
        <v>11498.7</v>
      </c>
      <c r="L62" s="47">
        <v>11498.7</v>
      </c>
      <c r="M62" s="47">
        <f>'[1]DATA BASE'!CG66</f>
        <v>11498.7</v>
      </c>
      <c r="N62" s="45">
        <f t="shared" si="0"/>
        <v>137984.4</v>
      </c>
    </row>
    <row r="63" spans="1:14" ht="12">
      <c r="A63" s="40" t="s">
        <v>102</v>
      </c>
      <c r="B63" s="47">
        <v>609.25</v>
      </c>
      <c r="C63" s="47">
        <v>609.25</v>
      </c>
      <c r="D63" s="47">
        <v>609.25</v>
      </c>
      <c r="E63" s="45">
        <v>609.25</v>
      </c>
      <c r="F63" s="47">
        <v>609.25</v>
      </c>
      <c r="G63" s="45">
        <v>609.25</v>
      </c>
      <c r="H63" s="47">
        <v>609.25</v>
      </c>
      <c r="I63" s="47">
        <v>609.25</v>
      </c>
      <c r="J63" s="47">
        <v>609.25</v>
      </c>
      <c r="K63" s="47">
        <v>609.25</v>
      </c>
      <c r="L63" s="47">
        <v>609.25</v>
      </c>
      <c r="M63" s="47">
        <f>'[1]DATA BASE'!CG67</f>
        <v>609.25</v>
      </c>
      <c r="N63" s="45">
        <f t="shared" si="0"/>
        <v>7311</v>
      </c>
    </row>
    <row r="64" spans="1:14" ht="12">
      <c r="A64" s="40" t="s">
        <v>103</v>
      </c>
      <c r="B64" s="47">
        <v>11221.62</v>
      </c>
      <c r="C64" s="47">
        <v>11221.62</v>
      </c>
      <c r="D64" s="47">
        <v>11221.62</v>
      </c>
      <c r="E64" s="45">
        <v>11221.62</v>
      </c>
      <c r="F64" s="47">
        <v>11221.62</v>
      </c>
      <c r="G64" s="45">
        <v>11221.62</v>
      </c>
      <c r="H64" s="47">
        <v>11221.62</v>
      </c>
      <c r="I64" s="47">
        <v>11221.62</v>
      </c>
      <c r="J64" s="47">
        <v>11221.62</v>
      </c>
      <c r="K64" s="47">
        <v>11221.62</v>
      </c>
      <c r="L64" s="47">
        <v>11221.62</v>
      </c>
      <c r="M64" s="47">
        <f>'[1]DATA BASE'!CG68</f>
        <v>11221.62</v>
      </c>
      <c r="N64" s="45">
        <f t="shared" si="0"/>
        <v>134659.43999999997</v>
      </c>
    </row>
    <row r="65" spans="1:14" ht="12">
      <c r="A65" s="40" t="s">
        <v>246</v>
      </c>
      <c r="B65" s="47">
        <v>36472.53</v>
      </c>
      <c r="C65" s="47">
        <v>36472.53</v>
      </c>
      <c r="D65" s="47">
        <v>36472.53</v>
      </c>
      <c r="E65" s="45">
        <v>36472.53</v>
      </c>
      <c r="F65" s="47">
        <v>36472.53</v>
      </c>
      <c r="G65" s="45">
        <v>36472.53</v>
      </c>
      <c r="H65" s="47">
        <v>36472.53</v>
      </c>
      <c r="I65" s="47">
        <v>36472.53</v>
      </c>
      <c r="J65" s="47">
        <v>36472.53</v>
      </c>
      <c r="K65" s="47">
        <v>36472.53</v>
      </c>
      <c r="L65" s="47">
        <v>36472.53</v>
      </c>
      <c r="M65" s="47">
        <f>'[1]DATA BASE'!CG69</f>
        <v>36472.53</v>
      </c>
      <c r="N65" s="45">
        <f t="shared" si="0"/>
        <v>437670.3600000001</v>
      </c>
    </row>
    <row r="66" spans="2:14" ht="12">
      <c r="B66" s="47"/>
      <c r="C66" s="47"/>
      <c r="D66" s="47"/>
      <c r="E66" s="45"/>
      <c r="F66" s="47"/>
      <c r="G66" s="45"/>
      <c r="H66" s="47"/>
      <c r="I66" s="47"/>
      <c r="J66" s="47"/>
      <c r="K66" s="47"/>
      <c r="L66" s="47"/>
      <c r="M66" s="47"/>
      <c r="N66" s="45"/>
    </row>
    <row r="67" spans="1:14" ht="12">
      <c r="A67" s="46" t="s">
        <v>67</v>
      </c>
      <c r="B67" s="47"/>
      <c r="C67" s="47"/>
      <c r="D67" s="47"/>
      <c r="E67" s="45"/>
      <c r="F67" s="47"/>
      <c r="G67" s="45"/>
      <c r="H67" s="47"/>
      <c r="I67" s="47"/>
      <c r="J67" s="47"/>
      <c r="K67" s="47"/>
      <c r="L67" s="47"/>
      <c r="M67" s="47"/>
      <c r="N67" s="45"/>
    </row>
    <row r="68" spans="1:14" ht="12">
      <c r="A68" s="40" t="s">
        <v>104</v>
      </c>
      <c r="B68" s="47">
        <v>810198.57</v>
      </c>
      <c r="C68" s="47">
        <v>807295.04</v>
      </c>
      <c r="D68" s="47">
        <v>874653.21</v>
      </c>
      <c r="E68" s="45">
        <v>784053.78</v>
      </c>
      <c r="F68" s="47">
        <v>783292.94</v>
      </c>
      <c r="G68" s="45">
        <v>881577.39</v>
      </c>
      <c r="H68" s="47">
        <v>756545.83</v>
      </c>
      <c r="I68" s="47">
        <v>754142.34</v>
      </c>
      <c r="J68" s="47">
        <v>846632.26</v>
      </c>
      <c r="K68" s="47">
        <v>770128.1</v>
      </c>
      <c r="L68" s="47">
        <v>778996.95</v>
      </c>
      <c r="M68" s="47">
        <f>'[1]DATA BASE'!CG72</f>
        <v>863079.72</v>
      </c>
      <c r="N68" s="45">
        <f t="shared" si="0"/>
        <v>9710596.129999999</v>
      </c>
    </row>
    <row r="69" spans="2:14" ht="12">
      <c r="B69" s="47"/>
      <c r="C69" s="47"/>
      <c r="D69" s="47"/>
      <c r="E69" s="45"/>
      <c r="F69" s="47"/>
      <c r="G69" s="45"/>
      <c r="H69" s="47"/>
      <c r="I69" s="47"/>
      <c r="J69" s="47"/>
      <c r="K69" s="47"/>
      <c r="L69" s="47"/>
      <c r="M69" s="47"/>
      <c r="N69" s="45"/>
    </row>
    <row r="70" spans="1:14" ht="12">
      <c r="A70" s="40" t="s">
        <v>105</v>
      </c>
      <c r="B70" s="47">
        <v>19428.16</v>
      </c>
      <c r="C70" s="47">
        <v>19358.53</v>
      </c>
      <c r="D70" s="47">
        <v>20973.75</v>
      </c>
      <c r="E70" s="45">
        <v>18801.22</v>
      </c>
      <c r="F70" s="47">
        <v>18782.97</v>
      </c>
      <c r="G70" s="45">
        <v>21139.79</v>
      </c>
      <c r="H70" s="47">
        <v>18141.59</v>
      </c>
      <c r="I70" s="47">
        <v>18083.96</v>
      </c>
      <c r="J70" s="47">
        <v>20301.82</v>
      </c>
      <c r="K70" s="47">
        <v>18467.29</v>
      </c>
      <c r="L70" s="47">
        <v>18679.96</v>
      </c>
      <c r="M70" s="47">
        <f>'[1]DATA BASE'!CG74</f>
        <v>20696.22</v>
      </c>
      <c r="N70" s="45">
        <f t="shared" si="0"/>
        <v>232855.26</v>
      </c>
    </row>
    <row r="71" spans="1:14" ht="12">
      <c r="A71" s="40" t="s">
        <v>106</v>
      </c>
      <c r="B71" s="47">
        <v>798.61</v>
      </c>
      <c r="C71" s="47">
        <v>795.75</v>
      </c>
      <c r="D71" s="47">
        <v>862.14</v>
      </c>
      <c r="E71" s="45">
        <v>772.84</v>
      </c>
      <c r="F71" s="47">
        <v>772.09</v>
      </c>
      <c r="G71" s="45">
        <v>868.97</v>
      </c>
      <c r="H71" s="47">
        <v>745.73</v>
      </c>
      <c r="I71" s="47">
        <v>743.36</v>
      </c>
      <c r="J71" s="47">
        <v>834.52</v>
      </c>
      <c r="K71" s="47">
        <v>759.11</v>
      </c>
      <c r="L71" s="47">
        <v>767.86</v>
      </c>
      <c r="M71" s="47">
        <f>'[1]DATA BASE'!CG75</f>
        <v>850.74</v>
      </c>
      <c r="N71" s="45">
        <f t="shared" si="0"/>
        <v>9571.72</v>
      </c>
    </row>
    <row r="72" spans="1:14" ht="12">
      <c r="A72" s="40" t="s">
        <v>107</v>
      </c>
      <c r="B72" s="47">
        <v>25767.06</v>
      </c>
      <c r="C72" s="47">
        <v>25674.72</v>
      </c>
      <c r="D72" s="47">
        <v>27816.93</v>
      </c>
      <c r="E72" s="45">
        <v>24935.56</v>
      </c>
      <c r="F72" s="47">
        <v>24911.37</v>
      </c>
      <c r="G72" s="45">
        <v>28037.15</v>
      </c>
      <c r="H72" s="47">
        <v>24060.72</v>
      </c>
      <c r="I72" s="47">
        <v>23984.28</v>
      </c>
      <c r="J72" s="47">
        <v>26925.77</v>
      </c>
      <c r="K72" s="47">
        <v>24492.68</v>
      </c>
      <c r="L72" s="47">
        <v>24774.74</v>
      </c>
      <c r="M72" s="47">
        <f>'[1]DATA BASE'!CG76</f>
        <v>27448.86</v>
      </c>
      <c r="N72" s="45">
        <f t="shared" si="0"/>
        <v>308829.83999999997</v>
      </c>
    </row>
    <row r="73" spans="2:14" ht="12">
      <c r="B73" s="47"/>
      <c r="C73" s="47"/>
      <c r="D73" s="47"/>
      <c r="E73" s="45"/>
      <c r="F73" s="47"/>
      <c r="G73" s="45"/>
      <c r="H73" s="47"/>
      <c r="I73" s="47"/>
      <c r="J73" s="47"/>
      <c r="K73" s="47"/>
      <c r="L73" s="47"/>
      <c r="M73" s="47"/>
      <c r="N73" s="45"/>
    </row>
    <row r="74" spans="1:14" ht="12">
      <c r="A74" s="46" t="s">
        <v>62</v>
      </c>
      <c r="B74" s="47"/>
      <c r="C74" s="47"/>
      <c r="D74" s="47"/>
      <c r="E74" s="45"/>
      <c r="F74" s="47"/>
      <c r="G74" s="45"/>
      <c r="H74" s="47"/>
      <c r="I74" s="47"/>
      <c r="J74" s="47"/>
      <c r="K74" s="47"/>
      <c r="L74" s="47"/>
      <c r="M74" s="47"/>
      <c r="N74" s="45"/>
    </row>
    <row r="75" spans="1:14" ht="12">
      <c r="A75" s="40" t="s">
        <v>63</v>
      </c>
      <c r="B75" s="47">
        <v>1765.03</v>
      </c>
      <c r="C75" s="47">
        <v>1758.71</v>
      </c>
      <c r="D75" s="47">
        <v>1905.45</v>
      </c>
      <c r="E75" s="45">
        <v>1708.08</v>
      </c>
      <c r="F75" s="47">
        <v>1706.42</v>
      </c>
      <c r="G75" s="45">
        <v>1920.53</v>
      </c>
      <c r="H75" s="47">
        <v>1648.15</v>
      </c>
      <c r="I75" s="47">
        <v>1642.91</v>
      </c>
      <c r="J75" s="47">
        <v>1844.4</v>
      </c>
      <c r="K75" s="47">
        <v>1677.74</v>
      </c>
      <c r="L75" s="47">
        <v>1697.06</v>
      </c>
      <c r="M75" s="47">
        <f>'[1]DATA BASE'!CG79</f>
        <v>1880.23</v>
      </c>
      <c r="N75" s="45">
        <f t="shared" si="0"/>
        <v>21154.71</v>
      </c>
    </row>
    <row r="76" spans="1:14" ht="12">
      <c r="A76" s="40" t="s">
        <v>108</v>
      </c>
      <c r="B76" s="47">
        <v>1331.29</v>
      </c>
      <c r="C76" s="47">
        <v>1326.52</v>
      </c>
      <c r="D76" s="47">
        <v>1437.2</v>
      </c>
      <c r="E76" s="45">
        <v>1288.33</v>
      </c>
      <c r="F76" s="47">
        <v>1287.08</v>
      </c>
      <c r="G76" s="45">
        <v>1448.58</v>
      </c>
      <c r="H76" s="47">
        <v>1243.13</v>
      </c>
      <c r="I76" s="47">
        <v>1239.18</v>
      </c>
      <c r="J76" s="47">
        <v>1391.16</v>
      </c>
      <c r="K76" s="47">
        <v>1265.45</v>
      </c>
      <c r="L76" s="47">
        <v>1280.02</v>
      </c>
      <c r="M76" s="47">
        <f>'[1]DATA BASE'!CG80</f>
        <v>1418.18</v>
      </c>
      <c r="N76" s="45">
        <f aca="true" t="shared" si="1" ref="N76:N138">SUM(B76:M76)</f>
        <v>15956.120000000003</v>
      </c>
    </row>
    <row r="77" spans="1:14" ht="12">
      <c r="A77" s="40" t="s">
        <v>109</v>
      </c>
      <c r="B77" s="47">
        <v>9724.43</v>
      </c>
      <c r="C77" s="47">
        <v>9689.58</v>
      </c>
      <c r="D77" s="47">
        <v>10498.04</v>
      </c>
      <c r="E77" s="45">
        <v>9410.62</v>
      </c>
      <c r="F77" s="47">
        <v>9401.49</v>
      </c>
      <c r="G77" s="45">
        <v>10581.15</v>
      </c>
      <c r="H77" s="47">
        <v>9080.46</v>
      </c>
      <c r="I77" s="47">
        <v>9051.61</v>
      </c>
      <c r="J77" s="47">
        <v>10161.72</v>
      </c>
      <c r="K77" s="47">
        <v>9243.48</v>
      </c>
      <c r="L77" s="47">
        <v>9349.93</v>
      </c>
      <c r="M77" s="47">
        <f>'[1]DATA BASE'!CG81</f>
        <v>10359.13</v>
      </c>
      <c r="N77" s="45">
        <f t="shared" si="1"/>
        <v>116551.64000000001</v>
      </c>
    </row>
    <row r="78" spans="1:14" ht="12">
      <c r="A78" s="40" t="s">
        <v>110</v>
      </c>
      <c r="B78" s="47">
        <v>123111.9</v>
      </c>
      <c r="C78" s="47">
        <v>122670.71</v>
      </c>
      <c r="D78" s="47">
        <v>132905.97</v>
      </c>
      <c r="E78" s="45">
        <v>119139.13</v>
      </c>
      <c r="F78" s="47">
        <v>119023.52</v>
      </c>
      <c r="G78" s="45">
        <v>133958.12</v>
      </c>
      <c r="H78" s="47">
        <v>114959.23</v>
      </c>
      <c r="I78" s="47">
        <v>114594.01</v>
      </c>
      <c r="J78" s="47">
        <v>128648.11</v>
      </c>
      <c r="K78" s="47">
        <v>117023.08</v>
      </c>
      <c r="L78" s="47">
        <v>118370.73</v>
      </c>
      <c r="M78" s="47">
        <f>'[1]DATA BASE'!CG82</f>
        <v>131147.34</v>
      </c>
      <c r="N78" s="45">
        <f t="shared" si="1"/>
        <v>1475551.85</v>
      </c>
    </row>
    <row r="79" spans="1:14" ht="12">
      <c r="A79" s="40" t="s">
        <v>111</v>
      </c>
      <c r="B79" s="47">
        <v>56957.97</v>
      </c>
      <c r="C79" s="47">
        <v>56753.85</v>
      </c>
      <c r="D79" s="47">
        <v>61489.22</v>
      </c>
      <c r="E79" s="45">
        <v>55119.96</v>
      </c>
      <c r="F79" s="47">
        <v>55066.47</v>
      </c>
      <c r="G79" s="45">
        <v>61976</v>
      </c>
      <c r="H79" s="47">
        <v>53186.12</v>
      </c>
      <c r="I79" s="47">
        <v>53017.15</v>
      </c>
      <c r="J79" s="47">
        <v>59519.31</v>
      </c>
      <c r="K79" s="47">
        <v>54140.97</v>
      </c>
      <c r="L79" s="47">
        <v>54764.46</v>
      </c>
      <c r="M79" s="47">
        <f>'[1]DATA BASE'!CG83</f>
        <v>60675.59</v>
      </c>
      <c r="N79" s="45">
        <f t="shared" si="1"/>
        <v>682667.07</v>
      </c>
    </row>
    <row r="80" spans="1:14" ht="12">
      <c r="A80" s="40" t="s">
        <v>112</v>
      </c>
      <c r="B80" s="47">
        <v>19531.11</v>
      </c>
      <c r="C80" s="47">
        <v>19461.11</v>
      </c>
      <c r="D80" s="47">
        <v>21084.89</v>
      </c>
      <c r="E80" s="45">
        <v>18900.85</v>
      </c>
      <c r="F80" s="47">
        <v>18882.5</v>
      </c>
      <c r="G80" s="45">
        <v>21251.8</v>
      </c>
      <c r="H80" s="47">
        <v>18237.72</v>
      </c>
      <c r="I80" s="47">
        <v>18179.78</v>
      </c>
      <c r="J80" s="47">
        <v>20409.4</v>
      </c>
      <c r="K80" s="47">
        <v>18565.14</v>
      </c>
      <c r="L80" s="47">
        <v>18778.94</v>
      </c>
      <c r="M80" s="47">
        <f>'[1]DATA BASE'!CG84</f>
        <v>20805.89</v>
      </c>
      <c r="N80" s="45">
        <f t="shared" si="1"/>
        <v>234089.13</v>
      </c>
    </row>
    <row r="81" spans="1:14" ht="12">
      <c r="A81" s="40" t="s">
        <v>113</v>
      </c>
      <c r="B81" s="47">
        <v>39105.66</v>
      </c>
      <c r="C81" s="47">
        <v>38965.52</v>
      </c>
      <c r="D81" s="47">
        <v>42216.68</v>
      </c>
      <c r="E81" s="45">
        <v>37843.74</v>
      </c>
      <c r="F81" s="47">
        <v>37807.02</v>
      </c>
      <c r="G81" s="45">
        <v>42550.89</v>
      </c>
      <c r="H81" s="47">
        <v>36516.02</v>
      </c>
      <c r="I81" s="47">
        <v>36400.01</v>
      </c>
      <c r="J81" s="47">
        <v>40864.2</v>
      </c>
      <c r="K81" s="47">
        <v>37171.59</v>
      </c>
      <c r="L81" s="47">
        <v>37599.66</v>
      </c>
      <c r="M81" s="47">
        <f>'[1]DATA BASE'!CG85</f>
        <v>41658.07</v>
      </c>
      <c r="N81" s="45">
        <f t="shared" si="1"/>
        <v>468699.06</v>
      </c>
    </row>
    <row r="82" spans="1:14" ht="12">
      <c r="A82" s="40" t="s">
        <v>114</v>
      </c>
      <c r="B82" s="47">
        <v>1257.84</v>
      </c>
      <c r="C82" s="47">
        <v>1253.34</v>
      </c>
      <c r="D82" s="47">
        <v>1357.91</v>
      </c>
      <c r="E82" s="45">
        <v>1217.25</v>
      </c>
      <c r="F82" s="47">
        <v>1216.07</v>
      </c>
      <c r="G82" s="45">
        <v>1368.66</v>
      </c>
      <c r="H82" s="47">
        <v>1174.55</v>
      </c>
      <c r="I82" s="47">
        <v>1170.82</v>
      </c>
      <c r="J82" s="47">
        <v>1314.41</v>
      </c>
      <c r="K82" s="47">
        <v>1195.63</v>
      </c>
      <c r="L82" s="47">
        <v>1209.4</v>
      </c>
      <c r="M82" s="47">
        <f>'[1]DATA BASE'!CG86</f>
        <v>1339.94</v>
      </c>
      <c r="N82" s="45">
        <f t="shared" si="1"/>
        <v>15075.82</v>
      </c>
    </row>
    <row r="83" spans="1:14" ht="12">
      <c r="A83" s="40" t="s">
        <v>115</v>
      </c>
      <c r="B83" s="47">
        <v>540.69</v>
      </c>
      <c r="C83" s="47">
        <v>538.75</v>
      </c>
      <c r="D83" s="47">
        <v>583.7</v>
      </c>
      <c r="E83" s="45">
        <v>523.24</v>
      </c>
      <c r="F83" s="47">
        <v>522.73</v>
      </c>
      <c r="G83" s="45">
        <v>588.32</v>
      </c>
      <c r="H83" s="47">
        <v>504.88</v>
      </c>
      <c r="I83" s="47">
        <v>503.28</v>
      </c>
      <c r="J83" s="47">
        <v>565</v>
      </c>
      <c r="K83" s="47">
        <v>513.94</v>
      </c>
      <c r="L83" s="47">
        <v>519.86</v>
      </c>
      <c r="M83" s="47">
        <f>'[1]DATA BASE'!CG87</f>
        <v>575.98</v>
      </c>
      <c r="N83" s="45">
        <f t="shared" si="1"/>
        <v>6480.370000000001</v>
      </c>
    </row>
    <row r="84" spans="1:14" ht="12">
      <c r="A84" s="40" t="s">
        <v>116</v>
      </c>
      <c r="B84" s="47">
        <v>3906.45</v>
      </c>
      <c r="C84" s="47">
        <v>3892.45</v>
      </c>
      <c r="D84" s="47">
        <v>4217.23</v>
      </c>
      <c r="E84" s="45">
        <v>3780.39</v>
      </c>
      <c r="F84" s="47">
        <v>3776.72</v>
      </c>
      <c r="G84" s="45">
        <v>4250.61</v>
      </c>
      <c r="H84" s="47">
        <v>3647.76</v>
      </c>
      <c r="I84" s="47">
        <v>3636.17</v>
      </c>
      <c r="J84" s="47">
        <v>4082.12</v>
      </c>
      <c r="K84" s="47">
        <v>3713.25</v>
      </c>
      <c r="L84" s="47">
        <v>3756.01</v>
      </c>
      <c r="M84" s="47">
        <f>'[1]DATA BASE'!CG88</f>
        <v>4161.42</v>
      </c>
      <c r="N84" s="45">
        <f t="shared" si="1"/>
        <v>46820.58</v>
      </c>
    </row>
    <row r="85" spans="1:14" ht="12">
      <c r="A85" s="40" t="s">
        <v>117</v>
      </c>
      <c r="B85" s="47">
        <v>1428.5</v>
      </c>
      <c r="C85" s="47">
        <v>1423.38</v>
      </c>
      <c r="D85" s="47">
        <v>1542.15</v>
      </c>
      <c r="E85" s="45">
        <v>1382.41</v>
      </c>
      <c r="F85" s="47">
        <v>1381.07</v>
      </c>
      <c r="G85" s="45">
        <v>1554.36</v>
      </c>
      <c r="H85" s="47">
        <v>1333.91</v>
      </c>
      <c r="I85" s="47">
        <v>1329.67</v>
      </c>
      <c r="J85" s="47">
        <v>1492.74</v>
      </c>
      <c r="K85" s="47">
        <v>1357.85</v>
      </c>
      <c r="L85" s="47">
        <v>1373.49</v>
      </c>
      <c r="M85" s="47">
        <f>'[1]DATA BASE'!CG89</f>
        <v>1521.74</v>
      </c>
      <c r="N85" s="45">
        <f t="shared" si="1"/>
        <v>17121.27</v>
      </c>
    </row>
    <row r="86" spans="1:14" ht="12">
      <c r="A86" s="40" t="s">
        <v>118</v>
      </c>
      <c r="B86" s="47">
        <v>28929.36</v>
      </c>
      <c r="C86" s="47">
        <v>28825.68</v>
      </c>
      <c r="D86" s="47">
        <v>31230.81</v>
      </c>
      <c r="E86" s="45">
        <v>27995.82</v>
      </c>
      <c r="F86" s="47">
        <v>27968.65</v>
      </c>
      <c r="G86" s="45">
        <v>31478.05</v>
      </c>
      <c r="H86" s="47">
        <v>27013.61</v>
      </c>
      <c r="I86" s="47">
        <v>26927.79</v>
      </c>
      <c r="J86" s="47">
        <v>30230.28</v>
      </c>
      <c r="K86" s="47">
        <v>27498.58</v>
      </c>
      <c r="L86" s="47">
        <v>27815.26</v>
      </c>
      <c r="M86" s="47">
        <f>'[1]DATA BASE'!CG90</f>
        <v>30817.56</v>
      </c>
      <c r="N86" s="45">
        <f t="shared" si="1"/>
        <v>346731.45</v>
      </c>
    </row>
    <row r="87" spans="1:14" ht="12">
      <c r="A87" s="40" t="s">
        <v>64</v>
      </c>
      <c r="B87" s="47">
        <v>0</v>
      </c>
      <c r="C87" s="47">
        <v>0</v>
      </c>
      <c r="D87" s="47">
        <v>0</v>
      </c>
      <c r="E87" s="45">
        <v>0</v>
      </c>
      <c r="F87" s="47">
        <v>0</v>
      </c>
      <c r="G87" s="45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f>'[1]DATA BASE'!CG91</f>
        <v>0</v>
      </c>
      <c r="N87" s="45">
        <f t="shared" si="1"/>
        <v>0</v>
      </c>
    </row>
    <row r="88" spans="1:14" ht="12">
      <c r="A88" s="40" t="s">
        <v>119</v>
      </c>
      <c r="B88" s="47">
        <v>5529.26</v>
      </c>
      <c r="C88" s="47">
        <v>5509.45</v>
      </c>
      <c r="D88" s="47">
        <v>5969.14</v>
      </c>
      <c r="E88" s="45">
        <v>5350.84</v>
      </c>
      <c r="F88" s="47">
        <v>5345.64</v>
      </c>
      <c r="G88" s="45">
        <v>6016.39</v>
      </c>
      <c r="H88" s="47">
        <v>5163.11</v>
      </c>
      <c r="I88" s="47">
        <v>5146.7</v>
      </c>
      <c r="J88" s="47">
        <v>5777.91</v>
      </c>
      <c r="K88" s="47">
        <v>5255.8</v>
      </c>
      <c r="L88" s="47">
        <v>5316.32</v>
      </c>
      <c r="M88" s="47">
        <f>'[1]DATA BASE'!CG92</f>
        <v>5890.15</v>
      </c>
      <c r="N88" s="45">
        <f t="shared" si="1"/>
        <v>66270.71</v>
      </c>
    </row>
    <row r="89" spans="1:14" ht="12">
      <c r="A89" s="40" t="s">
        <v>120</v>
      </c>
      <c r="B89" s="47">
        <v>301417.96</v>
      </c>
      <c r="C89" s="47">
        <v>300337.77</v>
      </c>
      <c r="D89" s="47">
        <v>325397.01</v>
      </c>
      <c r="E89" s="45">
        <v>291691.33</v>
      </c>
      <c r="F89" s="47">
        <v>291408.27</v>
      </c>
      <c r="G89" s="45">
        <v>327973.01</v>
      </c>
      <c r="H89" s="47">
        <v>281457.55</v>
      </c>
      <c r="I89" s="47">
        <v>280563.38</v>
      </c>
      <c r="J89" s="47">
        <v>314972.38</v>
      </c>
      <c r="K89" s="47">
        <v>286510.55</v>
      </c>
      <c r="L89" s="47">
        <v>289810.03</v>
      </c>
      <c r="M89" s="47">
        <f>'[1]DATA BASE'!CG93</f>
        <v>321091.33</v>
      </c>
      <c r="N89" s="45">
        <f t="shared" si="1"/>
        <v>3612630.5699999994</v>
      </c>
    </row>
    <row r="90" spans="1:14" ht="12">
      <c r="A90" s="40" t="s">
        <v>121</v>
      </c>
      <c r="B90" s="47">
        <v>4853.95</v>
      </c>
      <c r="C90" s="47">
        <v>4836.56</v>
      </c>
      <c r="D90" s="47">
        <v>5240.1</v>
      </c>
      <c r="E90" s="45">
        <v>4697.32</v>
      </c>
      <c r="F90" s="47">
        <v>4692.76</v>
      </c>
      <c r="G90" s="45">
        <v>5281.59</v>
      </c>
      <c r="H90" s="47">
        <v>4532.51</v>
      </c>
      <c r="I90" s="47">
        <v>4518.11</v>
      </c>
      <c r="J90" s="47">
        <v>5072.23</v>
      </c>
      <c r="K90" s="47">
        <v>4613.89</v>
      </c>
      <c r="L90" s="47">
        <v>4667.02</v>
      </c>
      <c r="M90" s="47">
        <f>'[1]DATA BASE'!CG94</f>
        <v>5170.77</v>
      </c>
      <c r="N90" s="45">
        <f t="shared" si="1"/>
        <v>58176.81000000001</v>
      </c>
    </row>
    <row r="91" spans="1:14" ht="12">
      <c r="A91" s="40" t="s">
        <v>122</v>
      </c>
      <c r="B91" s="47">
        <v>2053.93</v>
      </c>
      <c r="C91" s="47">
        <v>2046.57</v>
      </c>
      <c r="D91" s="47">
        <v>2217.33</v>
      </c>
      <c r="E91" s="45">
        <v>1987.65</v>
      </c>
      <c r="F91" s="47">
        <v>1985.72</v>
      </c>
      <c r="G91" s="45">
        <v>2234.89</v>
      </c>
      <c r="H91" s="47">
        <v>1917.92</v>
      </c>
      <c r="I91" s="47">
        <v>1911.83</v>
      </c>
      <c r="J91" s="47">
        <v>2146.3</v>
      </c>
      <c r="K91" s="47">
        <v>1952.35</v>
      </c>
      <c r="L91" s="47">
        <v>1974.83</v>
      </c>
      <c r="M91" s="47">
        <f>'[1]DATA BASE'!CG95</f>
        <v>2187.99</v>
      </c>
      <c r="N91" s="45">
        <f t="shared" si="1"/>
        <v>24617.309999999998</v>
      </c>
    </row>
    <row r="92" spans="1:14" ht="12">
      <c r="A92" s="40" t="s">
        <v>123</v>
      </c>
      <c r="B92" s="47">
        <v>6451.94</v>
      </c>
      <c r="C92" s="47">
        <v>6428.82</v>
      </c>
      <c r="D92" s="47">
        <v>6965.22</v>
      </c>
      <c r="E92" s="45">
        <v>6243.74</v>
      </c>
      <c r="F92" s="47">
        <v>6237.68</v>
      </c>
      <c r="G92" s="45">
        <v>7020.36</v>
      </c>
      <c r="H92" s="47">
        <v>6024.68</v>
      </c>
      <c r="I92" s="47">
        <v>6005.54</v>
      </c>
      <c r="J92" s="47">
        <v>6742.08</v>
      </c>
      <c r="K92" s="47">
        <v>6132.84</v>
      </c>
      <c r="L92" s="47">
        <v>6203.47</v>
      </c>
      <c r="M92" s="47">
        <f>'[1]DATA BASE'!CG96</f>
        <v>6873.06</v>
      </c>
      <c r="N92" s="45">
        <f t="shared" si="1"/>
        <v>77329.43000000001</v>
      </c>
    </row>
    <row r="93" spans="1:14" ht="12">
      <c r="A93" s="40" t="s">
        <v>124</v>
      </c>
      <c r="B93" s="47">
        <v>236.91</v>
      </c>
      <c r="C93" s="47">
        <v>236.06</v>
      </c>
      <c r="D93" s="47">
        <v>255.75</v>
      </c>
      <c r="E93" s="45">
        <v>229.26</v>
      </c>
      <c r="F93" s="47">
        <v>229.04</v>
      </c>
      <c r="G93" s="45">
        <v>257.78</v>
      </c>
      <c r="H93" s="47">
        <v>221.22</v>
      </c>
      <c r="I93" s="47">
        <v>220.51</v>
      </c>
      <c r="J93" s="47">
        <v>247.56</v>
      </c>
      <c r="K93" s="47">
        <v>225.19</v>
      </c>
      <c r="L93" s="47">
        <v>227.78</v>
      </c>
      <c r="M93" s="47">
        <f>'[1]DATA BASE'!CG97</f>
        <v>252.37</v>
      </c>
      <c r="N93" s="45">
        <f t="shared" si="1"/>
        <v>2839.4300000000003</v>
      </c>
    </row>
    <row r="94" spans="1:14" ht="12">
      <c r="A94" s="48" t="s">
        <v>125</v>
      </c>
      <c r="B94" s="78">
        <v>1524128.68</v>
      </c>
      <c r="C94" s="47">
        <v>1518880.97</v>
      </c>
      <c r="D94" s="47">
        <v>1640621.93</v>
      </c>
      <c r="E94" s="45">
        <v>1476875.46</v>
      </c>
      <c r="F94" s="47">
        <v>1475500.32</v>
      </c>
      <c r="G94" s="45">
        <v>1653136.49</v>
      </c>
      <c r="H94" s="47">
        <v>1427158.5</v>
      </c>
      <c r="I94" s="47">
        <v>1422814.49</v>
      </c>
      <c r="J94" s="47">
        <v>1589977.78</v>
      </c>
      <c r="K94" s="47">
        <v>1451706.6</v>
      </c>
      <c r="L94" s="47">
        <v>1467735.88</v>
      </c>
      <c r="M94" s="47">
        <f>'[1]DATA BASE'!CG98</f>
        <v>1619704.3800000001</v>
      </c>
      <c r="N94" s="66">
        <f t="shared" si="1"/>
        <v>18268241.479999997</v>
      </c>
    </row>
    <row r="95" spans="1:14" ht="12">
      <c r="A95" s="49"/>
      <c r="B95" s="47"/>
      <c r="C95" s="47">
        <v>0</v>
      </c>
      <c r="D95" s="47">
        <v>0</v>
      </c>
      <c r="E95" s="45">
        <v>0</v>
      </c>
      <c r="F95" s="47">
        <v>0</v>
      </c>
      <c r="G95" s="45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f>'[1]DATA BASE'!CG99</f>
        <v>0</v>
      </c>
      <c r="N95" s="45"/>
    </row>
    <row r="96" spans="1:14" ht="12">
      <c r="A96" s="46" t="s">
        <v>126</v>
      </c>
      <c r="B96" s="47"/>
      <c r="C96" s="47">
        <v>0</v>
      </c>
      <c r="D96" s="47">
        <v>0</v>
      </c>
      <c r="E96" s="45">
        <v>0</v>
      </c>
      <c r="F96" s="47">
        <v>0</v>
      </c>
      <c r="G96" s="45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f>'[1]DATA BASE'!CG100</f>
        <v>0</v>
      </c>
      <c r="N96" s="45"/>
    </row>
    <row r="97" spans="1:14" ht="12">
      <c r="A97" s="46" t="s">
        <v>127</v>
      </c>
      <c r="B97" s="47"/>
      <c r="C97" s="47">
        <v>0</v>
      </c>
      <c r="D97" s="47">
        <v>0</v>
      </c>
      <c r="E97" s="45">
        <v>0</v>
      </c>
      <c r="F97" s="47">
        <v>0</v>
      </c>
      <c r="G97" s="45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f>'[1]DATA BASE'!CG101</f>
        <v>0</v>
      </c>
      <c r="N97" s="45"/>
    </row>
    <row r="98" spans="1:14" ht="12">
      <c r="A98" s="40" t="s">
        <v>128</v>
      </c>
      <c r="B98" s="47">
        <v>32616.36</v>
      </c>
      <c r="C98" s="47">
        <v>32616.36</v>
      </c>
      <c r="D98" s="47">
        <v>32616.36</v>
      </c>
      <c r="E98" s="45">
        <v>32616.36</v>
      </c>
      <c r="F98" s="47">
        <v>32616.36</v>
      </c>
      <c r="G98" s="45">
        <v>32616.36</v>
      </c>
      <c r="H98" s="47">
        <v>32616.36</v>
      </c>
      <c r="I98" s="47">
        <v>32616.36</v>
      </c>
      <c r="J98" s="47">
        <v>32616.36</v>
      </c>
      <c r="K98" s="47">
        <v>32616.36</v>
      </c>
      <c r="L98" s="47">
        <v>32616.36</v>
      </c>
      <c r="M98" s="47">
        <f>'[1]DATA BASE'!CG102</f>
        <v>32616.36</v>
      </c>
      <c r="N98" s="45">
        <f t="shared" si="1"/>
        <v>391396.3199999999</v>
      </c>
    </row>
    <row r="99" spans="1:14" ht="12">
      <c r="A99" s="40" t="s">
        <v>129</v>
      </c>
      <c r="B99" s="47">
        <v>13620.96</v>
      </c>
      <c r="C99" s="47">
        <v>13620.96</v>
      </c>
      <c r="D99" s="47">
        <v>13620.96</v>
      </c>
      <c r="E99" s="45">
        <v>13620.96</v>
      </c>
      <c r="F99" s="47">
        <v>13620.96</v>
      </c>
      <c r="G99" s="45">
        <v>13620.96</v>
      </c>
      <c r="H99" s="47">
        <v>13620.96</v>
      </c>
      <c r="I99" s="47">
        <v>13620.96</v>
      </c>
      <c r="J99" s="47">
        <v>13620.96</v>
      </c>
      <c r="K99" s="47">
        <v>13620.96</v>
      </c>
      <c r="L99" s="47">
        <v>13620.96</v>
      </c>
      <c r="M99" s="47">
        <f>'[1]DATA BASE'!CG103</f>
        <v>13620.96</v>
      </c>
      <c r="N99" s="45">
        <f t="shared" si="1"/>
        <v>163451.51999999993</v>
      </c>
    </row>
    <row r="100" spans="2:14" ht="12">
      <c r="B100" s="47"/>
      <c r="C100" s="47">
        <v>0</v>
      </c>
      <c r="D100" s="47">
        <v>0</v>
      </c>
      <c r="E100" s="45">
        <v>0</v>
      </c>
      <c r="F100" s="47">
        <v>0</v>
      </c>
      <c r="G100" s="45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f>'[1]DATA BASE'!CG104</f>
        <v>0</v>
      </c>
      <c r="N100" s="45"/>
    </row>
    <row r="101" spans="1:14" ht="12">
      <c r="A101" s="46" t="s">
        <v>67</v>
      </c>
      <c r="B101" s="47"/>
      <c r="C101" s="47">
        <v>0</v>
      </c>
      <c r="D101" s="47">
        <v>0</v>
      </c>
      <c r="E101" s="45">
        <v>0</v>
      </c>
      <c r="F101" s="47">
        <v>0</v>
      </c>
      <c r="G101" s="45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f>'[1]DATA BASE'!CG105</f>
        <v>0</v>
      </c>
      <c r="N101" s="45"/>
    </row>
    <row r="102" spans="1:14" ht="12">
      <c r="A102" s="40" t="s">
        <v>130</v>
      </c>
      <c r="B102" s="47">
        <v>1126792.43</v>
      </c>
      <c r="C102" s="47">
        <v>1219960.65</v>
      </c>
      <c r="D102" s="47">
        <v>1151556.33</v>
      </c>
      <c r="E102" s="45">
        <v>1156182.28</v>
      </c>
      <c r="F102" s="47">
        <v>1250891.6</v>
      </c>
      <c r="G102" s="45">
        <v>1297677.94</v>
      </c>
      <c r="H102" s="47">
        <v>1088135.82</v>
      </c>
      <c r="I102" s="47">
        <v>1075907.6</v>
      </c>
      <c r="J102" s="47">
        <v>1333469.07</v>
      </c>
      <c r="K102" s="47">
        <v>1220286.21</v>
      </c>
      <c r="L102" s="47">
        <v>1254126.18</v>
      </c>
      <c r="M102" s="47">
        <f>'[1]DATA BASE'!CG106</f>
        <v>1383231.19</v>
      </c>
      <c r="N102" s="45">
        <f t="shared" si="1"/>
        <v>14558217.299999999</v>
      </c>
    </row>
    <row r="103" spans="2:14" ht="12">
      <c r="B103" s="47"/>
      <c r="C103" s="47">
        <v>0</v>
      </c>
      <c r="D103" s="47">
        <v>0</v>
      </c>
      <c r="E103" s="45">
        <v>0</v>
      </c>
      <c r="F103" s="47">
        <v>0</v>
      </c>
      <c r="G103" s="45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f>'[1]DATA BASE'!CG107</f>
        <v>0</v>
      </c>
      <c r="N103" s="45"/>
    </row>
    <row r="104" spans="1:14" ht="12">
      <c r="A104" s="40" t="s">
        <v>131</v>
      </c>
      <c r="B104" s="47">
        <v>141162.41</v>
      </c>
      <c r="C104" s="47">
        <v>152719.34</v>
      </c>
      <c r="D104" s="47">
        <v>144234.22</v>
      </c>
      <c r="E104" s="45">
        <v>144808.04</v>
      </c>
      <c r="F104" s="47">
        <v>156556.14</v>
      </c>
      <c r="G104" s="45">
        <v>162359.69</v>
      </c>
      <c r="H104" s="47">
        <v>136367.3</v>
      </c>
      <c r="I104" s="47">
        <v>134850.46</v>
      </c>
      <c r="J104" s="47">
        <v>166799.36</v>
      </c>
      <c r="K104" s="47">
        <v>152759.73</v>
      </c>
      <c r="L104" s="47">
        <v>156957.37</v>
      </c>
      <c r="M104" s="47">
        <f>'[1]DATA BASE'!CG108</f>
        <v>172972.03</v>
      </c>
      <c r="N104" s="45">
        <f t="shared" si="1"/>
        <v>1822546.09</v>
      </c>
    </row>
    <row r="105" spans="1:14" ht="12">
      <c r="A105" s="40" t="s">
        <v>132</v>
      </c>
      <c r="B105" s="47">
        <v>1014947.06</v>
      </c>
      <c r="C105" s="47">
        <v>1098289.78</v>
      </c>
      <c r="D105" s="47">
        <v>1037099.38</v>
      </c>
      <c r="E105" s="45">
        <v>1041237.46</v>
      </c>
      <c r="F105" s="47">
        <v>1125958.77</v>
      </c>
      <c r="G105" s="45">
        <v>1167811.02</v>
      </c>
      <c r="H105" s="47">
        <v>980367.18</v>
      </c>
      <c r="I105" s="47">
        <v>969428.52</v>
      </c>
      <c r="J105" s="47">
        <v>1199827.65</v>
      </c>
      <c r="K105" s="47">
        <v>1098581.01</v>
      </c>
      <c r="L105" s="47">
        <v>1128852.23</v>
      </c>
      <c r="M105" s="47">
        <f>'[1]DATA BASE'!CG109</f>
        <v>1244341.84</v>
      </c>
      <c r="N105" s="45">
        <f t="shared" si="1"/>
        <v>13106741.899999999</v>
      </c>
    </row>
    <row r="106" spans="1:14" ht="12">
      <c r="A106" s="40" t="s">
        <v>133</v>
      </c>
      <c r="B106" s="47">
        <v>91283.78</v>
      </c>
      <c r="C106" s="47">
        <v>98800.98</v>
      </c>
      <c r="D106" s="47">
        <v>93281.84</v>
      </c>
      <c r="E106" s="45">
        <v>93655.08</v>
      </c>
      <c r="F106" s="47">
        <v>101296.62</v>
      </c>
      <c r="G106" s="45">
        <v>105071.54</v>
      </c>
      <c r="H106" s="47">
        <v>88164.81</v>
      </c>
      <c r="I106" s="47">
        <v>87178.18</v>
      </c>
      <c r="J106" s="47">
        <v>107959.32</v>
      </c>
      <c r="K106" s="47">
        <v>98827.25</v>
      </c>
      <c r="L106" s="47">
        <v>101557.6</v>
      </c>
      <c r="M106" s="47">
        <f>'[1]DATA BASE'!CG110</f>
        <v>111974.33</v>
      </c>
      <c r="N106" s="45">
        <f t="shared" si="1"/>
        <v>1179051.33</v>
      </c>
    </row>
    <row r="107" spans="1:14" ht="12">
      <c r="A107" s="40" t="s">
        <v>134</v>
      </c>
      <c r="B107" s="47">
        <v>207463.24</v>
      </c>
      <c r="C107" s="47">
        <v>224250.52</v>
      </c>
      <c r="D107" s="47">
        <v>211925.27</v>
      </c>
      <c r="E107" s="45">
        <v>212758.78</v>
      </c>
      <c r="F107" s="47">
        <v>229823.73</v>
      </c>
      <c r="G107" s="45">
        <v>238253.8</v>
      </c>
      <c r="H107" s="47">
        <v>200498.01</v>
      </c>
      <c r="I107" s="47">
        <v>198294.69</v>
      </c>
      <c r="J107" s="47">
        <v>244702.74</v>
      </c>
      <c r="K107" s="47">
        <v>224309.18</v>
      </c>
      <c r="L107" s="47">
        <v>230406.55</v>
      </c>
      <c r="M107" s="47">
        <f>'[1]DATA BASE'!CG111</f>
        <v>253668.99</v>
      </c>
      <c r="N107" s="45">
        <f t="shared" si="1"/>
        <v>2676355.5</v>
      </c>
    </row>
    <row r="108" spans="2:14" ht="12">
      <c r="B108" s="47"/>
      <c r="C108" s="47">
        <v>0</v>
      </c>
      <c r="D108" s="47">
        <v>0</v>
      </c>
      <c r="E108" s="45">
        <v>0</v>
      </c>
      <c r="F108" s="47">
        <v>0</v>
      </c>
      <c r="G108" s="45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f>'[1]DATA BASE'!CG112</f>
        <v>0</v>
      </c>
      <c r="N108" s="45"/>
    </row>
    <row r="109" spans="1:14" ht="12">
      <c r="A109" s="40" t="s">
        <v>135</v>
      </c>
      <c r="B109" s="47">
        <v>107836.59</v>
      </c>
      <c r="C109" s="47">
        <v>116290.1</v>
      </c>
      <c r="D109" s="47">
        <v>110083.51</v>
      </c>
      <c r="E109" s="45">
        <v>110503.24</v>
      </c>
      <c r="F109" s="47">
        <v>119096.58</v>
      </c>
      <c r="G109" s="45">
        <v>123341.68</v>
      </c>
      <c r="H109" s="47">
        <v>104329.13</v>
      </c>
      <c r="I109" s="47">
        <v>103219.61</v>
      </c>
      <c r="J109" s="47">
        <v>126589.15</v>
      </c>
      <c r="K109" s="47">
        <v>116319.64</v>
      </c>
      <c r="L109" s="47">
        <v>119390.07</v>
      </c>
      <c r="M109" s="47">
        <f>'[1]DATA BASE'!CG113</f>
        <v>131104.26</v>
      </c>
      <c r="N109" s="45">
        <f t="shared" si="1"/>
        <v>1388103.56</v>
      </c>
    </row>
    <row r="110" spans="1:14" ht="12">
      <c r="A110" s="40" t="s">
        <v>136</v>
      </c>
      <c r="B110" s="47">
        <v>710.3</v>
      </c>
      <c r="C110" s="47">
        <v>768.19</v>
      </c>
      <c r="D110" s="47">
        <v>725.69</v>
      </c>
      <c r="E110" s="45">
        <v>728.56</v>
      </c>
      <c r="F110" s="47">
        <v>787.4</v>
      </c>
      <c r="G110" s="45">
        <v>816.47</v>
      </c>
      <c r="H110" s="47">
        <v>686.29</v>
      </c>
      <c r="I110" s="47">
        <v>678.69</v>
      </c>
      <c r="J110" s="47">
        <v>838.71</v>
      </c>
      <c r="K110" s="47">
        <v>768.39</v>
      </c>
      <c r="L110" s="47">
        <v>789.41</v>
      </c>
      <c r="M110" s="47">
        <f>'[1]DATA BASE'!CG114</f>
        <v>869.62</v>
      </c>
      <c r="N110" s="45">
        <f t="shared" si="1"/>
        <v>9167.720000000001</v>
      </c>
    </row>
    <row r="111" spans="1:14" ht="12">
      <c r="A111" s="40" t="s">
        <v>137</v>
      </c>
      <c r="B111" s="47">
        <v>566.65</v>
      </c>
      <c r="C111" s="47">
        <v>614.59</v>
      </c>
      <c r="D111" s="47">
        <v>579.39</v>
      </c>
      <c r="E111" s="45">
        <v>581.77</v>
      </c>
      <c r="F111" s="47">
        <v>630.51</v>
      </c>
      <c r="G111" s="45">
        <v>654.58</v>
      </c>
      <c r="H111" s="47">
        <v>546.76</v>
      </c>
      <c r="I111" s="47">
        <v>540.46</v>
      </c>
      <c r="J111" s="47">
        <v>673</v>
      </c>
      <c r="K111" s="47">
        <v>614.76</v>
      </c>
      <c r="L111" s="47">
        <v>632.17</v>
      </c>
      <c r="M111" s="47">
        <f>'[1]DATA BASE'!CG115</f>
        <v>698.6</v>
      </c>
      <c r="N111" s="45">
        <f t="shared" si="1"/>
        <v>7333.240000000001</v>
      </c>
    </row>
    <row r="112" spans="2:14" ht="12">
      <c r="B112" s="47"/>
      <c r="C112" s="47">
        <v>0</v>
      </c>
      <c r="D112" s="47">
        <v>0</v>
      </c>
      <c r="E112" s="45">
        <v>0</v>
      </c>
      <c r="F112" s="47">
        <v>0</v>
      </c>
      <c r="G112" s="45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f>'[1]DATA BASE'!CG116</f>
        <v>0</v>
      </c>
      <c r="N112" s="45"/>
    </row>
    <row r="113" spans="1:14" ht="12">
      <c r="A113" s="48" t="s">
        <v>138</v>
      </c>
      <c r="B113" s="78">
        <v>2736999.78</v>
      </c>
      <c r="C113" s="47">
        <v>2957931.47</v>
      </c>
      <c r="D113" s="47">
        <v>2795722.95</v>
      </c>
      <c r="E113" s="45">
        <v>2806692.53</v>
      </c>
      <c r="F113" s="47">
        <v>3031278.67</v>
      </c>
      <c r="G113" s="45">
        <v>3142224.04</v>
      </c>
      <c r="H113" s="47">
        <v>2645332.62</v>
      </c>
      <c r="I113" s="47">
        <v>2616335.53</v>
      </c>
      <c r="J113" s="47">
        <v>3227096.32</v>
      </c>
      <c r="K113" s="47">
        <v>2958703.49</v>
      </c>
      <c r="L113" s="47">
        <v>3038948.9</v>
      </c>
      <c r="M113" s="47">
        <f>'[1]DATA BASE'!CG117</f>
        <v>3345098.18</v>
      </c>
      <c r="N113" s="66">
        <f t="shared" si="1"/>
        <v>35302364.48</v>
      </c>
    </row>
    <row r="114" spans="1:14" ht="12">
      <c r="A114" s="49"/>
      <c r="B114" s="47"/>
      <c r="C114" s="47">
        <v>0</v>
      </c>
      <c r="D114" s="47">
        <v>0</v>
      </c>
      <c r="E114" s="45">
        <v>0</v>
      </c>
      <c r="F114" s="47">
        <v>0</v>
      </c>
      <c r="G114" s="45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f>'[1]DATA BASE'!CG118</f>
        <v>0</v>
      </c>
      <c r="N114" s="45"/>
    </row>
    <row r="115" spans="1:14" ht="12">
      <c r="A115" s="46" t="s">
        <v>139</v>
      </c>
      <c r="B115" s="47"/>
      <c r="C115" s="47">
        <v>0</v>
      </c>
      <c r="D115" s="47">
        <v>0</v>
      </c>
      <c r="E115" s="45">
        <v>0</v>
      </c>
      <c r="F115" s="47">
        <v>0</v>
      </c>
      <c r="G115" s="45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f>'[1]DATA BASE'!CG119</f>
        <v>0</v>
      </c>
      <c r="N115" s="45"/>
    </row>
    <row r="116" spans="1:14" ht="12">
      <c r="A116" s="46" t="s">
        <v>67</v>
      </c>
      <c r="B116" s="47"/>
      <c r="C116" s="47">
        <v>0</v>
      </c>
      <c r="D116" s="47">
        <v>0</v>
      </c>
      <c r="E116" s="45">
        <v>0</v>
      </c>
      <c r="F116" s="47">
        <v>0</v>
      </c>
      <c r="G116" s="45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f>'[1]DATA BASE'!CG120</f>
        <v>0</v>
      </c>
      <c r="N116" s="45"/>
    </row>
    <row r="117" spans="1:14" ht="12">
      <c r="A117" s="40" t="s">
        <v>140</v>
      </c>
      <c r="B117" s="47">
        <v>79686.05</v>
      </c>
      <c r="C117" s="47">
        <v>85396.89</v>
      </c>
      <c r="D117" s="47">
        <v>97357</v>
      </c>
      <c r="E117" s="45">
        <v>90205.73</v>
      </c>
      <c r="F117" s="47">
        <v>90254.2</v>
      </c>
      <c r="G117" s="45">
        <v>94464</v>
      </c>
      <c r="H117" s="47">
        <v>91531.79</v>
      </c>
      <c r="I117" s="47">
        <v>82904.47</v>
      </c>
      <c r="J117" s="47">
        <v>101193.17</v>
      </c>
      <c r="K117" s="47">
        <v>93272.12</v>
      </c>
      <c r="L117" s="47">
        <v>84447.26</v>
      </c>
      <c r="M117" s="47">
        <f>'[1]DATA BASE'!CG121</f>
        <v>102582.55</v>
      </c>
      <c r="N117" s="45">
        <f t="shared" si="1"/>
        <v>1093295.23</v>
      </c>
    </row>
    <row r="118" spans="2:14" ht="12">
      <c r="B118" s="47"/>
      <c r="C118" s="47">
        <v>0</v>
      </c>
      <c r="D118" s="47">
        <v>0</v>
      </c>
      <c r="E118" s="45">
        <v>0</v>
      </c>
      <c r="F118" s="47">
        <v>0</v>
      </c>
      <c r="G118" s="45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f>'[1]DATA BASE'!CG122</f>
        <v>0</v>
      </c>
      <c r="N118" s="45"/>
    </row>
    <row r="119" spans="1:14" ht="12">
      <c r="A119" s="40" t="s">
        <v>141</v>
      </c>
      <c r="B119" s="47">
        <v>1735.53</v>
      </c>
      <c r="C119" s="47">
        <v>1859.91</v>
      </c>
      <c r="D119" s="47">
        <v>2120.4</v>
      </c>
      <c r="E119" s="45">
        <v>1964.65</v>
      </c>
      <c r="F119" s="47">
        <v>1965.7</v>
      </c>
      <c r="G119" s="45">
        <v>2057.39</v>
      </c>
      <c r="H119" s="47">
        <v>1993.53</v>
      </c>
      <c r="I119" s="47">
        <v>1805.63</v>
      </c>
      <c r="J119" s="47">
        <v>2203.95</v>
      </c>
      <c r="K119" s="47">
        <v>2031.43</v>
      </c>
      <c r="L119" s="47">
        <v>1839.23</v>
      </c>
      <c r="M119" s="47">
        <f>'[1]DATA BASE'!CG123</f>
        <v>2234.21</v>
      </c>
      <c r="N119" s="45">
        <f t="shared" si="1"/>
        <v>23811.56</v>
      </c>
    </row>
    <row r="120" spans="1:14" ht="12">
      <c r="A120" s="40" t="s">
        <v>142</v>
      </c>
      <c r="B120" s="47">
        <v>1282.45</v>
      </c>
      <c r="C120" s="47">
        <v>1374.36</v>
      </c>
      <c r="D120" s="47">
        <v>1566.85</v>
      </c>
      <c r="E120" s="45">
        <v>1451.76</v>
      </c>
      <c r="F120" s="47">
        <v>1452.54</v>
      </c>
      <c r="G120" s="45">
        <v>1520.29</v>
      </c>
      <c r="H120" s="47">
        <v>1473.1</v>
      </c>
      <c r="I120" s="47">
        <v>1334.25</v>
      </c>
      <c r="J120" s="47">
        <v>1628.59</v>
      </c>
      <c r="K120" s="47">
        <v>1501.11</v>
      </c>
      <c r="L120" s="47">
        <v>1359.08</v>
      </c>
      <c r="M120" s="47">
        <f>'[1]DATA BASE'!CG124</f>
        <v>1650.95</v>
      </c>
      <c r="N120" s="45">
        <f t="shared" si="1"/>
        <v>17595.33</v>
      </c>
    </row>
    <row r="121" spans="2:14" ht="12">
      <c r="B121" s="47">
        <v>0</v>
      </c>
      <c r="C121" s="47">
        <v>0</v>
      </c>
      <c r="D121" s="47">
        <v>0</v>
      </c>
      <c r="E121" s="45">
        <v>0</v>
      </c>
      <c r="F121" s="47">
        <v>0</v>
      </c>
      <c r="G121" s="45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f>'[1]DATA BASE'!CG125</f>
        <v>0</v>
      </c>
      <c r="N121" s="45"/>
    </row>
    <row r="122" spans="1:14" ht="12">
      <c r="A122" s="48" t="s">
        <v>143</v>
      </c>
      <c r="B122" s="78">
        <v>82704.03</v>
      </c>
      <c r="C122" s="47">
        <v>88631.16</v>
      </c>
      <c r="D122" s="47">
        <v>101044.25</v>
      </c>
      <c r="E122" s="45">
        <v>93622.14</v>
      </c>
      <c r="F122" s="47">
        <v>93672.44</v>
      </c>
      <c r="G122" s="45">
        <v>98041.68</v>
      </c>
      <c r="H122" s="47">
        <v>94998.42</v>
      </c>
      <c r="I122" s="47">
        <v>86044.35</v>
      </c>
      <c r="J122" s="47">
        <v>105025.71</v>
      </c>
      <c r="K122" s="47">
        <v>96804.66</v>
      </c>
      <c r="L122" s="47">
        <v>87645.57</v>
      </c>
      <c r="M122" s="47">
        <f>'[1]DATA BASE'!CG126</f>
        <v>106467.71</v>
      </c>
      <c r="N122" s="66">
        <f t="shared" si="1"/>
        <v>1134702.1199999999</v>
      </c>
    </row>
    <row r="123" spans="1:14" ht="12">
      <c r="A123" s="49"/>
      <c r="B123" s="47"/>
      <c r="C123" s="47">
        <v>0</v>
      </c>
      <c r="D123" s="47">
        <v>0</v>
      </c>
      <c r="E123" s="45">
        <v>0</v>
      </c>
      <c r="F123" s="47">
        <v>0</v>
      </c>
      <c r="G123" s="45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f>'[1]DATA BASE'!CG127</f>
        <v>0</v>
      </c>
      <c r="N123" s="45"/>
    </row>
    <row r="124" spans="1:14" ht="12">
      <c r="A124" s="46" t="s">
        <v>144</v>
      </c>
      <c r="B124" s="47"/>
      <c r="C124" s="47">
        <v>0</v>
      </c>
      <c r="D124" s="47">
        <v>0</v>
      </c>
      <c r="E124" s="45">
        <v>0</v>
      </c>
      <c r="F124" s="47">
        <v>0</v>
      </c>
      <c r="G124" s="45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f>'[1]DATA BASE'!CG128</f>
        <v>0</v>
      </c>
      <c r="N124" s="45"/>
    </row>
    <row r="125" spans="1:14" ht="12">
      <c r="A125" s="46" t="s">
        <v>127</v>
      </c>
      <c r="B125" s="47"/>
      <c r="C125" s="47">
        <v>0</v>
      </c>
      <c r="D125" s="47">
        <v>0</v>
      </c>
      <c r="E125" s="45">
        <v>0</v>
      </c>
      <c r="F125" s="47">
        <v>0</v>
      </c>
      <c r="G125" s="45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f>'[1]DATA BASE'!CG129</f>
        <v>0</v>
      </c>
      <c r="N125" s="45"/>
    </row>
    <row r="126" spans="1:14" ht="12">
      <c r="A126" s="40" t="s">
        <v>145</v>
      </c>
      <c r="B126" s="47">
        <v>4589.82</v>
      </c>
      <c r="C126" s="47">
        <v>4589.82</v>
      </c>
      <c r="D126" s="47">
        <v>4589.82</v>
      </c>
      <c r="E126" s="45">
        <v>4589.82</v>
      </c>
      <c r="F126" s="47">
        <v>4589.82</v>
      </c>
      <c r="G126" s="45">
        <v>4589.82</v>
      </c>
      <c r="H126" s="47">
        <v>4589.82</v>
      </c>
      <c r="I126" s="47">
        <v>4589.82</v>
      </c>
      <c r="J126" s="47">
        <v>4589.82</v>
      </c>
      <c r="K126" s="47">
        <v>4589.82</v>
      </c>
      <c r="L126" s="47">
        <v>4589.82</v>
      </c>
      <c r="M126" s="47">
        <f>'[1]DATA BASE'!CG130</f>
        <v>4589.82</v>
      </c>
      <c r="N126" s="45">
        <f t="shared" si="1"/>
        <v>55077.84</v>
      </c>
    </row>
    <row r="127" spans="2:14" ht="12">
      <c r="B127" s="47"/>
      <c r="C127" s="47">
        <v>0</v>
      </c>
      <c r="D127" s="47">
        <v>0</v>
      </c>
      <c r="E127" s="45">
        <v>0</v>
      </c>
      <c r="F127" s="47">
        <v>0</v>
      </c>
      <c r="G127" s="45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f>'[1]DATA BASE'!CG131</f>
        <v>0</v>
      </c>
      <c r="N127" s="45"/>
    </row>
    <row r="128" spans="1:14" ht="12">
      <c r="A128" s="46" t="s">
        <v>67</v>
      </c>
      <c r="B128" s="47"/>
      <c r="C128" s="47">
        <v>0</v>
      </c>
      <c r="D128" s="47">
        <v>0</v>
      </c>
      <c r="E128" s="45">
        <v>0</v>
      </c>
      <c r="F128" s="47">
        <v>0</v>
      </c>
      <c r="G128" s="45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f>'[1]DATA BASE'!CG132</f>
        <v>0</v>
      </c>
      <c r="N128" s="45"/>
    </row>
    <row r="129" spans="1:14" ht="12">
      <c r="A129" s="40" t="s">
        <v>146</v>
      </c>
      <c r="B129" s="47">
        <v>957827.3</v>
      </c>
      <c r="C129" s="47">
        <v>647091.87</v>
      </c>
      <c r="D129" s="47">
        <v>672333.37</v>
      </c>
      <c r="E129" s="45">
        <v>563286.98</v>
      </c>
      <c r="F129" s="47">
        <v>519441.71</v>
      </c>
      <c r="G129" s="45">
        <v>578494.28</v>
      </c>
      <c r="H129" s="47">
        <v>626918.3</v>
      </c>
      <c r="I129" s="47">
        <v>568650.38</v>
      </c>
      <c r="J129" s="47">
        <v>561114.81</v>
      </c>
      <c r="K129" s="47">
        <v>571877.97</v>
      </c>
      <c r="L129" s="47">
        <v>598261.14</v>
      </c>
      <c r="M129" s="47">
        <f>'[1]DATA BASE'!CG133</f>
        <v>583504.22</v>
      </c>
      <c r="N129" s="45">
        <f t="shared" si="1"/>
        <v>7448802.329999999</v>
      </c>
    </row>
    <row r="130" spans="2:14" ht="12">
      <c r="B130" s="47"/>
      <c r="C130" s="47">
        <v>0</v>
      </c>
      <c r="D130" s="47">
        <v>0</v>
      </c>
      <c r="E130" s="45">
        <v>0</v>
      </c>
      <c r="F130" s="47">
        <v>0</v>
      </c>
      <c r="G130" s="45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f>'[1]DATA BASE'!CG134</f>
        <v>0</v>
      </c>
      <c r="N130" s="45"/>
    </row>
    <row r="131" spans="1:14" ht="12">
      <c r="A131" s="40" t="s">
        <v>147</v>
      </c>
      <c r="B131" s="47">
        <v>207.35</v>
      </c>
      <c r="C131" s="47">
        <v>145.04</v>
      </c>
      <c r="D131" s="47">
        <v>150.1</v>
      </c>
      <c r="E131" s="45">
        <v>128.24</v>
      </c>
      <c r="F131" s="47">
        <v>119.45</v>
      </c>
      <c r="G131" s="45">
        <v>131.29</v>
      </c>
      <c r="H131" s="47">
        <v>141</v>
      </c>
      <c r="I131" s="47">
        <v>129.31</v>
      </c>
      <c r="J131" s="47">
        <v>127.8</v>
      </c>
      <c r="K131" s="47">
        <v>129.96</v>
      </c>
      <c r="L131" s="47">
        <v>135.25</v>
      </c>
      <c r="M131" s="47">
        <f>'[1]DATA BASE'!CG135</f>
        <v>132.29</v>
      </c>
      <c r="N131" s="45">
        <f t="shared" si="1"/>
        <v>1677.08</v>
      </c>
    </row>
    <row r="132" spans="1:14" ht="12">
      <c r="A132" s="40" t="s">
        <v>15</v>
      </c>
      <c r="B132" s="47">
        <v>578.58</v>
      </c>
      <c r="C132" s="47">
        <v>391.65</v>
      </c>
      <c r="D132" s="47">
        <v>406.84</v>
      </c>
      <c r="E132" s="45">
        <v>341.24</v>
      </c>
      <c r="F132" s="47">
        <v>314.86</v>
      </c>
      <c r="G132" s="45">
        <v>350.39</v>
      </c>
      <c r="H132" s="47">
        <v>379.52</v>
      </c>
      <c r="I132" s="47">
        <v>344.47</v>
      </c>
      <c r="J132" s="47">
        <v>339.93</v>
      </c>
      <c r="K132" s="47">
        <v>346.41</v>
      </c>
      <c r="L132" s="47">
        <v>362.28</v>
      </c>
      <c r="M132" s="47">
        <f>'[1]DATA BASE'!CG136</f>
        <v>353.4</v>
      </c>
      <c r="N132" s="45">
        <f t="shared" si="1"/>
        <v>4509.57</v>
      </c>
    </row>
    <row r="133" spans="2:14" ht="12">
      <c r="B133" s="47"/>
      <c r="C133" s="47">
        <v>0</v>
      </c>
      <c r="D133" s="47">
        <v>0</v>
      </c>
      <c r="E133" s="45">
        <v>0</v>
      </c>
      <c r="F133" s="47">
        <v>0</v>
      </c>
      <c r="G133" s="45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f>'[1]DATA BASE'!CG137</f>
        <v>0</v>
      </c>
      <c r="N133" s="45"/>
    </row>
    <row r="134" spans="1:14" ht="12">
      <c r="A134" s="46" t="s">
        <v>62</v>
      </c>
      <c r="B134" s="47"/>
      <c r="C134" s="47">
        <v>0</v>
      </c>
      <c r="D134" s="47">
        <v>0</v>
      </c>
      <c r="E134" s="45">
        <v>0</v>
      </c>
      <c r="F134" s="47">
        <v>0</v>
      </c>
      <c r="G134" s="45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f>'[1]DATA BASE'!CG138</f>
        <v>0</v>
      </c>
      <c r="N134" s="45"/>
    </row>
    <row r="135" spans="1:14" ht="12">
      <c r="A135" s="40" t="s">
        <v>148</v>
      </c>
      <c r="B135" s="47">
        <v>888.35</v>
      </c>
      <c r="C135" s="47">
        <v>607.96</v>
      </c>
      <c r="D135" s="47">
        <v>630.73</v>
      </c>
      <c r="E135" s="45">
        <v>532.34</v>
      </c>
      <c r="F135" s="47">
        <v>492.77</v>
      </c>
      <c r="G135" s="45">
        <v>546.06</v>
      </c>
      <c r="H135" s="47">
        <v>589.75</v>
      </c>
      <c r="I135" s="47">
        <v>537.18</v>
      </c>
      <c r="J135" s="47">
        <v>530.38</v>
      </c>
      <c r="K135" s="47">
        <v>540.09</v>
      </c>
      <c r="L135" s="47">
        <v>563.9</v>
      </c>
      <c r="M135" s="47">
        <f>'[1]DATA BASE'!CG139</f>
        <v>550.58</v>
      </c>
      <c r="N135" s="45">
        <f t="shared" si="1"/>
        <v>7010.09</v>
      </c>
    </row>
    <row r="136" spans="1:14" ht="12">
      <c r="A136" s="40" t="s">
        <v>149</v>
      </c>
      <c r="B136" s="47">
        <v>888.35</v>
      </c>
      <c r="C136" s="47">
        <v>607.96</v>
      </c>
      <c r="D136" s="47">
        <v>630.73</v>
      </c>
      <c r="E136" s="45">
        <v>532.34</v>
      </c>
      <c r="F136" s="47">
        <v>492.77</v>
      </c>
      <c r="G136" s="45">
        <v>546.06</v>
      </c>
      <c r="H136" s="47">
        <v>589.75</v>
      </c>
      <c r="I136" s="47">
        <v>537.18</v>
      </c>
      <c r="J136" s="47">
        <v>530.38</v>
      </c>
      <c r="K136" s="47">
        <v>540.09</v>
      </c>
      <c r="L136" s="47">
        <v>563.9</v>
      </c>
      <c r="M136" s="47">
        <f>'[1]DATA BASE'!CG140</f>
        <v>550.58</v>
      </c>
      <c r="N136" s="45">
        <f t="shared" si="1"/>
        <v>7010.09</v>
      </c>
    </row>
    <row r="137" spans="2:14" ht="12">
      <c r="B137" s="47"/>
      <c r="C137" s="47">
        <v>0</v>
      </c>
      <c r="D137" s="47">
        <v>0</v>
      </c>
      <c r="E137" s="45">
        <v>0</v>
      </c>
      <c r="F137" s="47">
        <v>0</v>
      </c>
      <c r="G137" s="45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f>'[1]DATA BASE'!CG141</f>
        <v>0</v>
      </c>
      <c r="N137" s="45"/>
    </row>
    <row r="138" spans="1:14" ht="12">
      <c r="A138" s="48" t="s">
        <v>150</v>
      </c>
      <c r="B138" s="78">
        <v>964979.75</v>
      </c>
      <c r="C138" s="47">
        <v>653434.3</v>
      </c>
      <c r="D138" s="47">
        <v>678741.59</v>
      </c>
      <c r="E138" s="45">
        <v>569410.96</v>
      </c>
      <c r="F138" s="47">
        <v>525451.38</v>
      </c>
      <c r="G138" s="45">
        <v>584657.9</v>
      </c>
      <c r="H138" s="47">
        <v>633208.14</v>
      </c>
      <c r="I138" s="47">
        <v>574788.34</v>
      </c>
      <c r="J138" s="47">
        <v>567233.12</v>
      </c>
      <c r="K138" s="47">
        <v>578024.34</v>
      </c>
      <c r="L138" s="47">
        <v>604476.29</v>
      </c>
      <c r="M138" s="47">
        <f>'[1]DATA BASE'!CG142</f>
        <v>589680.8899999999</v>
      </c>
      <c r="N138" s="66">
        <f t="shared" si="1"/>
        <v>7524086.999999999</v>
      </c>
    </row>
    <row r="139" spans="1:14" ht="12">
      <c r="A139" s="49"/>
      <c r="B139" s="47"/>
      <c r="C139" s="47">
        <v>0</v>
      </c>
      <c r="D139" s="47">
        <v>0</v>
      </c>
      <c r="E139" s="45">
        <v>0</v>
      </c>
      <c r="F139" s="47">
        <v>0</v>
      </c>
      <c r="G139" s="45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f>'[1]DATA BASE'!CG143</f>
        <v>0</v>
      </c>
      <c r="N139" s="45"/>
    </row>
    <row r="140" spans="1:14" ht="12">
      <c r="A140" s="46" t="s">
        <v>151</v>
      </c>
      <c r="B140" s="47"/>
      <c r="C140" s="47">
        <v>0</v>
      </c>
      <c r="D140" s="47">
        <v>0</v>
      </c>
      <c r="E140" s="45">
        <v>0</v>
      </c>
      <c r="F140" s="47">
        <v>0</v>
      </c>
      <c r="G140" s="45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f>'[1]DATA BASE'!CG144</f>
        <v>0</v>
      </c>
      <c r="N140" s="45"/>
    </row>
    <row r="141" spans="1:14" ht="12">
      <c r="A141" s="46" t="s">
        <v>67</v>
      </c>
      <c r="B141" s="47"/>
      <c r="C141" s="47">
        <v>0</v>
      </c>
      <c r="D141" s="47">
        <v>0</v>
      </c>
      <c r="E141" s="45">
        <v>0</v>
      </c>
      <c r="F141" s="47">
        <v>0</v>
      </c>
      <c r="G141" s="45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f>'[1]DATA BASE'!CG145</f>
        <v>0</v>
      </c>
      <c r="N141" s="45"/>
    </row>
    <row r="142" spans="1:14" ht="12">
      <c r="A142" s="40" t="s">
        <v>152</v>
      </c>
      <c r="B142" s="47">
        <v>795753.63</v>
      </c>
      <c r="C142" s="47">
        <v>804642.11</v>
      </c>
      <c r="D142" s="47">
        <v>883703.92</v>
      </c>
      <c r="E142" s="45">
        <v>790601.69</v>
      </c>
      <c r="F142" s="47">
        <v>693164.17</v>
      </c>
      <c r="G142" s="45">
        <v>932267.49</v>
      </c>
      <c r="H142" s="47">
        <v>666451.18</v>
      </c>
      <c r="I142" s="47">
        <v>592111.56</v>
      </c>
      <c r="J142" s="47">
        <v>835682.16</v>
      </c>
      <c r="K142" s="47">
        <v>839821.05</v>
      </c>
      <c r="L142" s="47">
        <v>1009203.33</v>
      </c>
      <c r="M142" s="47">
        <f>'[1]DATA BASE'!CG146</f>
        <v>1190758.59</v>
      </c>
      <c r="N142" s="45">
        <f aca="true" t="shared" si="2" ref="N142:N198">SUM(B142:M142)</f>
        <v>10034160.879999999</v>
      </c>
    </row>
    <row r="143" spans="2:14" ht="12">
      <c r="B143" s="47"/>
      <c r="C143" s="47">
        <v>0</v>
      </c>
      <c r="D143" s="47">
        <v>0</v>
      </c>
      <c r="E143" s="45">
        <v>0</v>
      </c>
      <c r="F143" s="47">
        <v>0</v>
      </c>
      <c r="G143" s="45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f>'[1]DATA BASE'!CG147</f>
        <v>0</v>
      </c>
      <c r="N143" s="45"/>
    </row>
    <row r="144" spans="1:14" ht="12">
      <c r="A144" s="40" t="s">
        <v>153</v>
      </c>
      <c r="B144" s="47">
        <v>304795.02</v>
      </c>
      <c r="C144" s="47">
        <v>308180.05</v>
      </c>
      <c r="D144" s="47">
        <v>338289.46</v>
      </c>
      <c r="E144" s="45">
        <v>302832.99</v>
      </c>
      <c r="F144" s="47">
        <v>265725.47</v>
      </c>
      <c r="G144" s="45">
        <v>356784.12</v>
      </c>
      <c r="H144" s="47">
        <v>255552.27</v>
      </c>
      <c r="I144" s="47">
        <v>227241.23</v>
      </c>
      <c r="J144" s="47">
        <v>320001.15</v>
      </c>
      <c r="K144" s="47">
        <v>321577.39</v>
      </c>
      <c r="L144" s="47">
        <v>386083.88</v>
      </c>
      <c r="M144" s="47">
        <f>'[1]DATA BASE'!CG148</f>
        <v>455226.28</v>
      </c>
      <c r="N144" s="45">
        <f t="shared" si="2"/>
        <v>3842289.3099999996</v>
      </c>
    </row>
    <row r="145" spans="2:14" ht="12">
      <c r="B145" s="47"/>
      <c r="C145" s="47">
        <v>0</v>
      </c>
      <c r="D145" s="47">
        <v>0</v>
      </c>
      <c r="E145" s="45">
        <v>0</v>
      </c>
      <c r="F145" s="47">
        <v>0</v>
      </c>
      <c r="G145" s="45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f>'[1]DATA BASE'!CG149</f>
        <v>0</v>
      </c>
      <c r="N145" s="45"/>
    </row>
    <row r="146" spans="1:14" ht="12">
      <c r="A146" s="46" t="s">
        <v>62</v>
      </c>
      <c r="B146" s="47"/>
      <c r="C146" s="47">
        <v>0</v>
      </c>
      <c r="D146" s="47">
        <v>0</v>
      </c>
      <c r="E146" s="45">
        <v>0</v>
      </c>
      <c r="F146" s="47">
        <v>0</v>
      </c>
      <c r="G146" s="45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f>'[1]DATA BASE'!CG150</f>
        <v>0</v>
      </c>
      <c r="N146" s="45"/>
    </row>
    <row r="147" spans="1:14" ht="12">
      <c r="A147" s="40" t="s">
        <v>154</v>
      </c>
      <c r="B147" s="47">
        <v>29691.21</v>
      </c>
      <c r="C147" s="47">
        <v>30018.92</v>
      </c>
      <c r="D147" s="47">
        <v>32933.93</v>
      </c>
      <c r="E147" s="45">
        <v>29501.26</v>
      </c>
      <c r="F147" s="47">
        <v>25908.74</v>
      </c>
      <c r="G147" s="45">
        <v>34724.47</v>
      </c>
      <c r="H147" s="47">
        <v>24923.83</v>
      </c>
      <c r="I147" s="47">
        <v>22182.94</v>
      </c>
      <c r="J147" s="47">
        <v>31163.37</v>
      </c>
      <c r="K147" s="47">
        <v>31315.97</v>
      </c>
      <c r="L147" s="47">
        <v>37561.08</v>
      </c>
      <c r="M147" s="47">
        <f>'[1]DATA BASE'!CG151</f>
        <v>44255.02</v>
      </c>
      <c r="N147" s="45">
        <f t="shared" si="2"/>
        <v>374180.74000000005</v>
      </c>
    </row>
    <row r="148" spans="1:14" ht="12">
      <c r="A148" s="40" t="s">
        <v>155</v>
      </c>
      <c r="B148" s="47">
        <v>2539.12</v>
      </c>
      <c r="C148" s="47">
        <v>2568.16</v>
      </c>
      <c r="D148" s="47">
        <v>2826.45</v>
      </c>
      <c r="E148" s="45">
        <v>2522.29</v>
      </c>
      <c r="F148" s="47">
        <v>2203.96</v>
      </c>
      <c r="G148" s="45">
        <v>2985.11</v>
      </c>
      <c r="H148" s="47">
        <v>2116.69</v>
      </c>
      <c r="I148" s="47">
        <v>1873.83</v>
      </c>
      <c r="J148" s="47">
        <v>2669.56</v>
      </c>
      <c r="K148" s="47">
        <v>2683.09</v>
      </c>
      <c r="L148" s="47">
        <v>3236.45</v>
      </c>
      <c r="M148" s="47">
        <f>'[1]DATA BASE'!CG152</f>
        <v>3829.58</v>
      </c>
      <c r="N148" s="45">
        <f t="shared" si="2"/>
        <v>32054.29</v>
      </c>
    </row>
    <row r="149" spans="1:14" ht="12">
      <c r="A149" s="40" t="s">
        <v>156</v>
      </c>
      <c r="B149" s="47">
        <v>84103.92</v>
      </c>
      <c r="C149" s="47">
        <v>85035.91</v>
      </c>
      <c r="D149" s="47">
        <v>93325.83</v>
      </c>
      <c r="E149" s="45">
        <v>83563.72</v>
      </c>
      <c r="F149" s="47">
        <v>73347.02</v>
      </c>
      <c r="G149" s="45">
        <v>98417.91</v>
      </c>
      <c r="H149" s="47">
        <v>70546.07</v>
      </c>
      <c r="I149" s="47">
        <v>62751.28</v>
      </c>
      <c r="J149" s="47">
        <v>88290.57</v>
      </c>
      <c r="K149" s="47">
        <v>88724.55</v>
      </c>
      <c r="L149" s="47">
        <v>106484.92</v>
      </c>
      <c r="M149" s="47">
        <f>'[1]DATA BASE'!CG153</f>
        <v>125521.67</v>
      </c>
      <c r="N149" s="45">
        <f t="shared" si="2"/>
        <v>1060113.3700000003</v>
      </c>
    </row>
    <row r="150" spans="1:14" ht="12">
      <c r="A150" s="40" t="s">
        <v>157</v>
      </c>
      <c r="B150" s="47">
        <v>271.3</v>
      </c>
      <c r="C150" s="47">
        <v>274.06</v>
      </c>
      <c r="D150" s="47">
        <v>298.66</v>
      </c>
      <c r="E150" s="45">
        <v>269.69</v>
      </c>
      <c r="F150" s="47">
        <v>239.38</v>
      </c>
      <c r="G150" s="45">
        <v>313.77</v>
      </c>
      <c r="H150" s="47">
        <v>231.07</v>
      </c>
      <c r="I150" s="47">
        <v>207.94</v>
      </c>
      <c r="J150" s="47">
        <v>283.72</v>
      </c>
      <c r="K150" s="47">
        <v>285.01</v>
      </c>
      <c r="L150" s="47">
        <v>337.71</v>
      </c>
      <c r="M150" s="47">
        <f>'[1]DATA BASE'!CG154</f>
        <v>394.2</v>
      </c>
      <c r="N150" s="45">
        <f t="shared" si="2"/>
        <v>3406.51</v>
      </c>
    </row>
    <row r="151" spans="1:14" ht="12">
      <c r="A151" s="40" t="s">
        <v>158</v>
      </c>
      <c r="B151" s="47">
        <v>2702.51</v>
      </c>
      <c r="C151" s="47">
        <v>2731.55</v>
      </c>
      <c r="D151" s="47">
        <v>2989.84</v>
      </c>
      <c r="E151" s="45">
        <v>2685.68</v>
      </c>
      <c r="F151" s="47">
        <v>2367.35</v>
      </c>
      <c r="G151" s="45">
        <v>3148.5</v>
      </c>
      <c r="H151" s="47">
        <v>2280.08</v>
      </c>
      <c r="I151" s="47">
        <v>2037.22</v>
      </c>
      <c r="J151" s="47">
        <v>2832.96</v>
      </c>
      <c r="K151" s="47">
        <v>2846.48</v>
      </c>
      <c r="L151" s="47">
        <v>3399.84</v>
      </c>
      <c r="M151" s="47">
        <f>'[1]DATA BASE'!CG155</f>
        <v>3992.97</v>
      </c>
      <c r="N151" s="45">
        <f t="shared" si="2"/>
        <v>34014.98</v>
      </c>
    </row>
    <row r="152" spans="1:14" ht="12">
      <c r="A152" s="40" t="s">
        <v>159</v>
      </c>
      <c r="B152" s="47">
        <v>3365.88</v>
      </c>
      <c r="C152" s="47">
        <v>3401.83</v>
      </c>
      <c r="D152" s="47">
        <v>3721.62</v>
      </c>
      <c r="E152" s="45">
        <v>3345.04</v>
      </c>
      <c r="F152" s="47">
        <v>2950.92</v>
      </c>
      <c r="G152" s="45">
        <v>3918.05</v>
      </c>
      <c r="H152" s="47">
        <v>2842.87</v>
      </c>
      <c r="I152" s="47">
        <v>2542.18</v>
      </c>
      <c r="J152" s="47">
        <v>3527.38</v>
      </c>
      <c r="K152" s="47">
        <v>3544.12</v>
      </c>
      <c r="L152" s="47">
        <v>4229.24</v>
      </c>
      <c r="M152" s="47">
        <f>'[1]DATA BASE'!CG156</f>
        <v>4963.59</v>
      </c>
      <c r="N152" s="45">
        <f t="shared" si="2"/>
        <v>42352.72</v>
      </c>
    </row>
    <row r="153" spans="1:14" ht="12">
      <c r="A153" s="40" t="s">
        <v>160</v>
      </c>
      <c r="B153" s="47">
        <v>2723.56</v>
      </c>
      <c r="C153" s="47">
        <v>2753.98</v>
      </c>
      <c r="D153" s="47">
        <v>3024.57</v>
      </c>
      <c r="E153" s="45">
        <v>2705.93</v>
      </c>
      <c r="F153" s="47">
        <v>2372.44</v>
      </c>
      <c r="G153" s="45">
        <v>3190.78</v>
      </c>
      <c r="H153" s="47">
        <v>2281.02</v>
      </c>
      <c r="I153" s="47">
        <v>2026.59</v>
      </c>
      <c r="J153" s="47">
        <v>2860.21</v>
      </c>
      <c r="K153" s="47">
        <v>2874.38</v>
      </c>
      <c r="L153" s="47">
        <v>3454.09</v>
      </c>
      <c r="M153" s="47">
        <f>'[1]DATA BASE'!CG157</f>
        <v>4075.47</v>
      </c>
      <c r="N153" s="45">
        <f t="shared" si="2"/>
        <v>34343.020000000004</v>
      </c>
    </row>
    <row r="154" spans="1:14" ht="12">
      <c r="A154" s="40" t="s">
        <v>161</v>
      </c>
      <c r="B154" s="47">
        <v>636.33</v>
      </c>
      <c r="C154" s="47">
        <v>643.25</v>
      </c>
      <c r="D154" s="47">
        <v>704.74</v>
      </c>
      <c r="E154" s="45">
        <v>632.32</v>
      </c>
      <c r="F154" s="47">
        <v>556.53</v>
      </c>
      <c r="G154" s="45">
        <v>742.52</v>
      </c>
      <c r="H154" s="47">
        <v>535.75</v>
      </c>
      <c r="I154" s="47">
        <v>477.93</v>
      </c>
      <c r="J154" s="47">
        <v>667.39</v>
      </c>
      <c r="K154" s="47">
        <v>670.61</v>
      </c>
      <c r="L154" s="47">
        <v>802.36</v>
      </c>
      <c r="M154" s="47">
        <f>'[1]DATA BASE'!CG158</f>
        <v>943.59</v>
      </c>
      <c r="N154" s="45">
        <f t="shared" si="2"/>
        <v>8013.320000000001</v>
      </c>
    </row>
    <row r="155" spans="1:14" ht="12">
      <c r="A155" s="40" t="s">
        <v>162</v>
      </c>
      <c r="B155" s="47">
        <v>14348.53</v>
      </c>
      <c r="C155" s="47">
        <v>14508.93</v>
      </c>
      <c r="D155" s="47">
        <v>15935.69</v>
      </c>
      <c r="E155" s="45">
        <v>14255.56</v>
      </c>
      <c r="F155" s="47">
        <v>12497.2</v>
      </c>
      <c r="G155" s="45">
        <v>16812.07</v>
      </c>
      <c r="H155" s="47">
        <v>12015.13</v>
      </c>
      <c r="I155" s="47">
        <v>10673.6</v>
      </c>
      <c r="J155" s="47">
        <v>15069.08</v>
      </c>
      <c r="K155" s="47">
        <v>15143.78</v>
      </c>
      <c r="L155" s="47">
        <v>18200.46</v>
      </c>
      <c r="M155" s="47">
        <f>'[1]DATA BASE'!CG159</f>
        <v>21476.81</v>
      </c>
      <c r="N155" s="45">
        <f t="shared" si="2"/>
        <v>180936.84000000003</v>
      </c>
    </row>
    <row r="156" spans="2:14" ht="12">
      <c r="B156" s="47"/>
      <c r="C156" s="47">
        <v>0</v>
      </c>
      <c r="D156" s="47">
        <v>0</v>
      </c>
      <c r="E156" s="45">
        <v>0</v>
      </c>
      <c r="F156" s="47">
        <v>0</v>
      </c>
      <c r="G156" s="45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f>'[1]DATA BASE'!CG160</f>
        <v>0</v>
      </c>
      <c r="N156" s="45"/>
    </row>
    <row r="157" spans="1:14" ht="12">
      <c r="A157" s="48" t="s">
        <v>163</v>
      </c>
      <c r="B157" s="78">
        <v>1240931.01</v>
      </c>
      <c r="C157" s="47">
        <v>1254758.75</v>
      </c>
      <c r="D157" s="47">
        <v>1377754.71</v>
      </c>
      <c r="E157" s="45">
        <v>1232916.17</v>
      </c>
      <c r="F157" s="47">
        <v>1081333.18</v>
      </c>
      <c r="G157" s="45">
        <v>1453304.79</v>
      </c>
      <c r="H157" s="47">
        <v>1039775.96</v>
      </c>
      <c r="I157" s="47">
        <v>924126.3</v>
      </c>
      <c r="J157" s="47">
        <v>1303047.55</v>
      </c>
      <c r="K157" s="47">
        <v>1309486.43</v>
      </c>
      <c r="L157" s="47">
        <v>1572993.36</v>
      </c>
      <c r="M157" s="47">
        <f>'[1]DATA BASE'!CG161</f>
        <v>1855437.7700000003</v>
      </c>
      <c r="N157" s="66">
        <f t="shared" si="2"/>
        <v>15645865.98</v>
      </c>
    </row>
    <row r="158" spans="1:14" ht="12">
      <c r="A158" s="49"/>
      <c r="B158" s="47"/>
      <c r="C158" s="47">
        <v>0</v>
      </c>
      <c r="D158" s="47">
        <v>0</v>
      </c>
      <c r="E158" s="45">
        <v>0</v>
      </c>
      <c r="F158" s="47">
        <v>0</v>
      </c>
      <c r="G158" s="45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f>'[1]DATA BASE'!CG162</f>
        <v>0</v>
      </c>
      <c r="N158" s="45"/>
    </row>
    <row r="159" spans="1:14" ht="12">
      <c r="A159" s="46" t="s">
        <v>164</v>
      </c>
      <c r="B159" s="47"/>
      <c r="C159" s="47">
        <v>0</v>
      </c>
      <c r="D159" s="47">
        <v>0</v>
      </c>
      <c r="E159" s="45">
        <v>0</v>
      </c>
      <c r="F159" s="47">
        <v>0</v>
      </c>
      <c r="G159" s="45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f>'[1]DATA BASE'!CG163</f>
        <v>0</v>
      </c>
      <c r="N159" s="45"/>
    </row>
    <row r="160" spans="1:14" ht="12">
      <c r="A160" s="46" t="s">
        <v>127</v>
      </c>
      <c r="B160" s="47"/>
      <c r="C160" s="47">
        <v>0</v>
      </c>
      <c r="D160" s="47">
        <v>0</v>
      </c>
      <c r="E160" s="45">
        <v>0</v>
      </c>
      <c r="F160" s="47">
        <v>0</v>
      </c>
      <c r="G160" s="45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f>'[1]DATA BASE'!CG164</f>
        <v>0</v>
      </c>
      <c r="N160" s="45"/>
    </row>
    <row r="161" spans="1:14" ht="12">
      <c r="A161" s="40" t="s">
        <v>247</v>
      </c>
      <c r="B161" s="47">
        <v>296.17</v>
      </c>
      <c r="C161" s="47">
        <v>296.17</v>
      </c>
      <c r="D161" s="47">
        <v>296.17</v>
      </c>
      <c r="E161" s="45">
        <v>296.17</v>
      </c>
      <c r="F161" s="47">
        <v>296.17</v>
      </c>
      <c r="G161" s="45">
        <v>296.17</v>
      </c>
      <c r="H161" s="47">
        <v>296.17</v>
      </c>
      <c r="I161" s="47">
        <v>296.17</v>
      </c>
      <c r="J161" s="47">
        <v>296.17</v>
      </c>
      <c r="K161" s="47">
        <v>296.17</v>
      </c>
      <c r="L161" s="47">
        <v>296.17</v>
      </c>
      <c r="M161" s="47">
        <f>'[1]DATA BASE'!CG165</f>
        <v>296.17</v>
      </c>
      <c r="N161" s="45">
        <f t="shared" si="2"/>
        <v>3554.0400000000004</v>
      </c>
    </row>
    <row r="162" spans="2:14" ht="12">
      <c r="B162" s="47"/>
      <c r="C162" s="47">
        <v>0</v>
      </c>
      <c r="D162" s="47">
        <v>0</v>
      </c>
      <c r="E162" s="45">
        <v>0</v>
      </c>
      <c r="F162" s="47">
        <v>0</v>
      </c>
      <c r="G162" s="45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f>'[1]DATA BASE'!CG166</f>
        <v>0</v>
      </c>
      <c r="N162" s="45"/>
    </row>
    <row r="163" spans="1:14" ht="12">
      <c r="A163" s="46" t="s">
        <v>67</v>
      </c>
      <c r="B163" s="47"/>
      <c r="C163" s="47">
        <v>0</v>
      </c>
      <c r="D163" s="47">
        <v>0</v>
      </c>
      <c r="E163" s="45">
        <v>0</v>
      </c>
      <c r="F163" s="47">
        <v>0</v>
      </c>
      <c r="G163" s="45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f>'[1]DATA BASE'!CG167</f>
        <v>0</v>
      </c>
      <c r="N163" s="45"/>
    </row>
    <row r="164" spans="1:14" ht="12">
      <c r="A164" s="40" t="s">
        <v>165</v>
      </c>
      <c r="B164" s="47">
        <v>258130.81</v>
      </c>
      <c r="C164" s="47">
        <v>270889.44</v>
      </c>
      <c r="D164" s="47">
        <v>284266.11</v>
      </c>
      <c r="E164" s="45">
        <v>280211.35</v>
      </c>
      <c r="F164" s="47">
        <v>270380.95</v>
      </c>
      <c r="G164" s="45">
        <v>353067.54</v>
      </c>
      <c r="H164" s="47">
        <v>276438.09</v>
      </c>
      <c r="I164" s="47">
        <v>249761.52</v>
      </c>
      <c r="J164" s="47">
        <v>318833.15</v>
      </c>
      <c r="K164" s="47">
        <v>391933.56</v>
      </c>
      <c r="L164" s="47">
        <v>318066.25</v>
      </c>
      <c r="M164" s="47">
        <f>'[1]DATA BASE'!CG168</f>
        <v>300791.52</v>
      </c>
      <c r="N164" s="45">
        <f t="shared" si="2"/>
        <v>3572770.29</v>
      </c>
    </row>
    <row r="165" spans="2:14" ht="12">
      <c r="B165" s="47"/>
      <c r="C165" s="47">
        <v>0</v>
      </c>
      <c r="D165" s="47">
        <v>0</v>
      </c>
      <c r="E165" s="45">
        <v>0</v>
      </c>
      <c r="F165" s="47">
        <v>0</v>
      </c>
      <c r="G165" s="45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f>'[1]DATA BASE'!CG169</f>
        <v>0</v>
      </c>
      <c r="N165" s="45"/>
    </row>
    <row r="166" spans="1:14" ht="12">
      <c r="A166" s="40" t="s">
        <v>166</v>
      </c>
      <c r="B166" s="47">
        <v>1085.9</v>
      </c>
      <c r="C166" s="47">
        <v>1135.81</v>
      </c>
      <c r="D166" s="47">
        <v>1188.15</v>
      </c>
      <c r="E166" s="45">
        <v>1172.28</v>
      </c>
      <c r="F166" s="47">
        <v>1133.83</v>
      </c>
      <c r="G166" s="45">
        <v>1457.31</v>
      </c>
      <c r="H166" s="47">
        <v>1157.52</v>
      </c>
      <c r="I166" s="47">
        <v>1051.44</v>
      </c>
      <c r="J166" s="47">
        <v>1325.1</v>
      </c>
      <c r="K166" s="47">
        <v>1609.36</v>
      </c>
      <c r="L166" s="47">
        <v>1320.38</v>
      </c>
      <c r="M166" s="47">
        <f>'[1]DATA BASE'!CG170</f>
        <v>1252.8</v>
      </c>
      <c r="N166" s="45">
        <f t="shared" si="2"/>
        <v>14889.880000000001</v>
      </c>
    </row>
    <row r="167" spans="1:14" ht="12">
      <c r="A167" s="40" t="s">
        <v>167</v>
      </c>
      <c r="B167" s="47">
        <v>16099.31</v>
      </c>
      <c r="C167" s="47">
        <v>16865.73</v>
      </c>
      <c r="D167" s="47">
        <v>17669.28</v>
      </c>
      <c r="E167" s="45">
        <v>17425.7</v>
      </c>
      <c r="F167" s="47">
        <v>16835.19</v>
      </c>
      <c r="G167" s="45">
        <v>21802.22</v>
      </c>
      <c r="H167" s="47">
        <v>17199.04</v>
      </c>
      <c r="I167" s="47">
        <v>15583.16</v>
      </c>
      <c r="J167" s="47">
        <v>19759.14</v>
      </c>
      <c r="K167" s="47">
        <v>24136.93</v>
      </c>
      <c r="L167" s="47">
        <v>19699.67</v>
      </c>
      <c r="M167" s="47">
        <f>'[1]DATA BASE'!CG171</f>
        <v>18661.97</v>
      </c>
      <c r="N167" s="45">
        <f t="shared" si="2"/>
        <v>221737.34</v>
      </c>
    </row>
    <row r="168" spans="1:14" ht="12">
      <c r="A168" s="40" t="s">
        <v>168</v>
      </c>
      <c r="B168" s="47">
        <v>1456.15</v>
      </c>
      <c r="C168" s="47">
        <v>1528.6</v>
      </c>
      <c r="D168" s="47">
        <v>1604.57</v>
      </c>
      <c r="E168" s="45">
        <v>1581.54</v>
      </c>
      <c r="F168" s="47">
        <v>1525.72</v>
      </c>
      <c r="G168" s="45">
        <v>1995.29</v>
      </c>
      <c r="H168" s="47">
        <v>1560.11</v>
      </c>
      <c r="I168" s="47">
        <v>1408.84</v>
      </c>
      <c r="J168" s="47">
        <v>1800.65</v>
      </c>
      <c r="K168" s="47">
        <v>2216.01</v>
      </c>
      <c r="L168" s="47">
        <v>1796.52</v>
      </c>
      <c r="M168" s="47">
        <f>'[1]DATA BASE'!CG172</f>
        <v>1698.42</v>
      </c>
      <c r="N168" s="45">
        <f t="shared" si="2"/>
        <v>20172.42</v>
      </c>
    </row>
    <row r="169" spans="2:14" ht="12">
      <c r="B169" s="47"/>
      <c r="C169" s="47"/>
      <c r="D169" s="47"/>
      <c r="E169" s="45"/>
      <c r="F169" s="47"/>
      <c r="G169" s="45"/>
      <c r="H169" s="47"/>
      <c r="I169" s="47"/>
      <c r="J169" s="47"/>
      <c r="K169" s="47"/>
      <c r="L169" s="47"/>
      <c r="M169" s="47"/>
      <c r="N169" s="45"/>
    </row>
    <row r="170" spans="1:14" ht="12">
      <c r="A170" s="46" t="s">
        <v>62</v>
      </c>
      <c r="B170" s="47"/>
      <c r="C170" s="47"/>
      <c r="D170" s="47"/>
      <c r="E170" s="45"/>
      <c r="F170" s="47"/>
      <c r="G170" s="45"/>
      <c r="H170" s="47"/>
      <c r="I170" s="47"/>
      <c r="J170" s="47"/>
      <c r="K170" s="47"/>
      <c r="L170" s="47"/>
      <c r="M170" s="47"/>
      <c r="N170" s="45"/>
    </row>
    <row r="171" spans="1:14" ht="12">
      <c r="A171" s="40" t="s">
        <v>169</v>
      </c>
      <c r="B171" s="47">
        <v>50415.42</v>
      </c>
      <c r="C171" s="47">
        <v>52869.25</v>
      </c>
      <c r="D171" s="47">
        <v>55441.95</v>
      </c>
      <c r="E171" s="45">
        <v>54662.1</v>
      </c>
      <c r="F171" s="47">
        <v>52771.45</v>
      </c>
      <c r="G171" s="45">
        <v>68674.33</v>
      </c>
      <c r="H171" s="47">
        <v>53936.4</v>
      </c>
      <c r="I171" s="47">
        <v>48788.39</v>
      </c>
      <c r="J171" s="47">
        <v>62107.51</v>
      </c>
      <c r="K171" s="47">
        <v>76149.31</v>
      </c>
      <c r="L171" s="47">
        <v>61942.63</v>
      </c>
      <c r="M171" s="47">
        <f>'[1]DATA BASE'!CG175</f>
        <v>58620.23</v>
      </c>
      <c r="N171" s="45">
        <f t="shared" si="2"/>
        <v>696378.9700000001</v>
      </c>
    </row>
    <row r="172" spans="2:14" ht="12">
      <c r="B172" s="47"/>
      <c r="C172" s="47"/>
      <c r="D172" s="47"/>
      <c r="E172" s="45"/>
      <c r="F172" s="47"/>
      <c r="G172" s="45"/>
      <c r="H172" s="47"/>
      <c r="I172" s="47"/>
      <c r="J172" s="47"/>
      <c r="K172" s="47"/>
      <c r="L172" s="47"/>
      <c r="M172" s="47"/>
      <c r="N172" s="45"/>
    </row>
    <row r="173" spans="1:14" ht="12">
      <c r="A173" s="48" t="s">
        <v>170</v>
      </c>
      <c r="B173" s="78">
        <v>327483.76</v>
      </c>
      <c r="C173" s="47">
        <v>343585</v>
      </c>
      <c r="D173" s="47">
        <v>360466.23</v>
      </c>
      <c r="E173" s="45">
        <v>355349.14</v>
      </c>
      <c r="F173" s="47">
        <v>342943.31</v>
      </c>
      <c r="G173" s="45">
        <v>447292.86</v>
      </c>
      <c r="H173" s="47">
        <v>350587.33</v>
      </c>
      <c r="I173" s="47">
        <v>316889.52</v>
      </c>
      <c r="J173" s="47">
        <v>404121.72</v>
      </c>
      <c r="K173" s="47">
        <v>496341.34</v>
      </c>
      <c r="L173" s="47">
        <v>403121.62</v>
      </c>
      <c r="M173" s="47">
        <f>'[1]DATA BASE'!CG177</f>
        <v>381321.1099999999</v>
      </c>
      <c r="N173" s="66">
        <f t="shared" si="2"/>
        <v>4529502.94</v>
      </c>
    </row>
    <row r="174" spans="1:14" ht="12">
      <c r="A174" s="49"/>
      <c r="B174" s="47"/>
      <c r="C174" s="47"/>
      <c r="D174" s="47"/>
      <c r="E174" s="45"/>
      <c r="F174" s="47"/>
      <c r="G174" s="45"/>
      <c r="H174" s="47"/>
      <c r="I174" s="47"/>
      <c r="J174" s="47"/>
      <c r="K174" s="47"/>
      <c r="L174" s="47"/>
      <c r="M174" s="47"/>
      <c r="N174" s="45"/>
    </row>
    <row r="175" spans="1:14" ht="12">
      <c r="A175" s="46" t="s">
        <v>171</v>
      </c>
      <c r="B175" s="47"/>
      <c r="C175" s="47"/>
      <c r="D175" s="47"/>
      <c r="E175" s="45"/>
      <c r="F175" s="47"/>
      <c r="G175" s="45"/>
      <c r="H175" s="47"/>
      <c r="I175" s="47"/>
      <c r="J175" s="47"/>
      <c r="K175" s="47"/>
      <c r="L175" s="47"/>
      <c r="M175" s="47"/>
      <c r="N175" s="45"/>
    </row>
    <row r="176" spans="1:14" ht="12">
      <c r="A176" s="46" t="s">
        <v>67</v>
      </c>
      <c r="B176" s="47"/>
      <c r="C176" s="47"/>
      <c r="D176" s="47"/>
      <c r="E176" s="45"/>
      <c r="F176" s="47"/>
      <c r="G176" s="45"/>
      <c r="H176" s="47"/>
      <c r="I176" s="47"/>
      <c r="J176" s="47"/>
      <c r="K176" s="47"/>
      <c r="L176" s="47"/>
      <c r="M176" s="47"/>
      <c r="N176" s="45"/>
    </row>
    <row r="177" spans="1:14" ht="12">
      <c r="A177" s="40" t="s">
        <v>172</v>
      </c>
      <c r="B177" s="47">
        <v>89043.74</v>
      </c>
      <c r="C177" s="47">
        <v>94817.93</v>
      </c>
      <c r="D177" s="47">
        <v>100579.37</v>
      </c>
      <c r="E177" s="45">
        <v>98317.37</v>
      </c>
      <c r="F177" s="47">
        <v>100167.45</v>
      </c>
      <c r="G177" s="45">
        <v>113110.72</v>
      </c>
      <c r="H177" s="47">
        <v>99441.8</v>
      </c>
      <c r="I177" s="47">
        <v>84487.36</v>
      </c>
      <c r="J177" s="47">
        <v>109412.7</v>
      </c>
      <c r="K177" s="47">
        <v>103089.95</v>
      </c>
      <c r="L177" s="47">
        <v>91803.17</v>
      </c>
      <c r="M177" s="47">
        <f>'[1]DATA BASE'!CG181</f>
        <v>104328.64</v>
      </c>
      <c r="N177" s="45">
        <f t="shared" si="2"/>
        <v>1188600.1999999997</v>
      </c>
    </row>
    <row r="178" spans="2:14" ht="12">
      <c r="B178" s="47"/>
      <c r="C178" s="47"/>
      <c r="D178" s="47"/>
      <c r="E178" s="45"/>
      <c r="F178" s="47"/>
      <c r="G178" s="45"/>
      <c r="H178" s="47"/>
      <c r="I178" s="47"/>
      <c r="J178" s="47"/>
      <c r="K178" s="47"/>
      <c r="L178" s="47"/>
      <c r="M178" s="47"/>
      <c r="N178" s="45"/>
    </row>
    <row r="179" spans="1:14" ht="12">
      <c r="A179" s="40" t="s">
        <v>173</v>
      </c>
      <c r="B179" s="47">
        <v>9992.06</v>
      </c>
      <c r="C179" s="47">
        <v>10640</v>
      </c>
      <c r="D179" s="47">
        <v>11286.53</v>
      </c>
      <c r="E179" s="45">
        <v>11032.69</v>
      </c>
      <c r="F179" s="47">
        <v>11240.3</v>
      </c>
      <c r="G179" s="45">
        <v>12692.73</v>
      </c>
      <c r="H179" s="47">
        <v>11158.88</v>
      </c>
      <c r="I179" s="47">
        <v>9480.76</v>
      </c>
      <c r="J179" s="47">
        <v>12277.76</v>
      </c>
      <c r="K179" s="47">
        <v>11568.25</v>
      </c>
      <c r="L179" s="47">
        <v>10301.7</v>
      </c>
      <c r="M179" s="47">
        <f>'[1]DATA BASE'!CG183</f>
        <v>11707.25</v>
      </c>
      <c r="N179" s="45">
        <f t="shared" si="2"/>
        <v>133378.90999999997</v>
      </c>
    </row>
    <row r="180" spans="2:14" ht="12">
      <c r="B180" s="47"/>
      <c r="C180" s="47"/>
      <c r="D180" s="47"/>
      <c r="E180" s="45"/>
      <c r="F180" s="47"/>
      <c r="G180" s="45"/>
      <c r="H180" s="47"/>
      <c r="I180" s="47"/>
      <c r="J180" s="47"/>
      <c r="K180" s="47"/>
      <c r="L180" s="47"/>
      <c r="M180" s="47"/>
      <c r="N180" s="45"/>
    </row>
    <row r="181" spans="1:14" ht="12">
      <c r="A181" s="40" t="s">
        <v>174</v>
      </c>
      <c r="B181" s="47">
        <v>1516.04</v>
      </c>
      <c r="C181" s="47">
        <v>1614.35</v>
      </c>
      <c r="D181" s="47">
        <v>1712.45</v>
      </c>
      <c r="E181" s="45">
        <v>1673.93</v>
      </c>
      <c r="F181" s="47">
        <v>1705.43</v>
      </c>
      <c r="G181" s="45">
        <v>1925.8</v>
      </c>
      <c r="H181" s="47">
        <v>1693.08</v>
      </c>
      <c r="I181" s="47">
        <v>1438.47</v>
      </c>
      <c r="J181" s="47">
        <v>1862.84</v>
      </c>
      <c r="K181" s="47">
        <v>1755.19</v>
      </c>
      <c r="L181" s="47">
        <v>1563.02</v>
      </c>
      <c r="M181" s="47">
        <f>'[1]DATA BASE'!CG185</f>
        <v>1776.28</v>
      </c>
      <c r="N181" s="45">
        <f t="shared" si="2"/>
        <v>20236.879999999997</v>
      </c>
    </row>
    <row r="182" spans="1:14" ht="12">
      <c r="A182" s="40" t="s">
        <v>175</v>
      </c>
      <c r="B182" s="47">
        <v>2746.92</v>
      </c>
      <c r="C182" s="47">
        <v>2925.05</v>
      </c>
      <c r="D182" s="47">
        <v>3102.78</v>
      </c>
      <c r="E182" s="45">
        <v>3033</v>
      </c>
      <c r="F182" s="47">
        <v>3090.07</v>
      </c>
      <c r="G182" s="45">
        <v>3489.36</v>
      </c>
      <c r="H182" s="47">
        <v>3067.69</v>
      </c>
      <c r="I182" s="47">
        <v>2606.36</v>
      </c>
      <c r="J182" s="47">
        <v>3375.28</v>
      </c>
      <c r="K182" s="47">
        <v>3180.23</v>
      </c>
      <c r="L182" s="47">
        <v>2832.04</v>
      </c>
      <c r="M182" s="47">
        <f>'[1]DATA BASE'!CG186</f>
        <v>3218.44</v>
      </c>
      <c r="N182" s="45">
        <f t="shared" si="2"/>
        <v>36667.22</v>
      </c>
    </row>
    <row r="183" spans="1:14" ht="12">
      <c r="A183" s="40" t="s">
        <v>176</v>
      </c>
      <c r="B183" s="47">
        <v>3661.99</v>
      </c>
      <c r="C183" s="47">
        <v>3899.45</v>
      </c>
      <c r="D183" s="47">
        <v>4136.4</v>
      </c>
      <c r="E183" s="45">
        <v>4043.37</v>
      </c>
      <c r="F183" s="47">
        <v>4119.46</v>
      </c>
      <c r="G183" s="45">
        <v>4651.76</v>
      </c>
      <c r="H183" s="47">
        <v>4089.62</v>
      </c>
      <c r="I183" s="47">
        <v>3474.6</v>
      </c>
      <c r="J183" s="47">
        <v>4499.67</v>
      </c>
      <c r="K183" s="47">
        <v>4239.65</v>
      </c>
      <c r="L183" s="47">
        <v>3775.47</v>
      </c>
      <c r="M183" s="47">
        <f>'[1]DATA BASE'!CG187</f>
        <v>4290.59</v>
      </c>
      <c r="N183" s="45">
        <f t="shared" si="2"/>
        <v>48882.03</v>
      </c>
    </row>
    <row r="184" spans="2:14" ht="12">
      <c r="B184" s="47"/>
      <c r="C184" s="47"/>
      <c r="D184" s="47"/>
      <c r="E184" s="45"/>
      <c r="F184" s="47"/>
      <c r="G184" s="45"/>
      <c r="H184" s="47"/>
      <c r="I184" s="47"/>
      <c r="J184" s="47"/>
      <c r="K184" s="47"/>
      <c r="L184" s="47"/>
      <c r="M184" s="47"/>
      <c r="N184" s="45"/>
    </row>
    <row r="185" spans="1:14" ht="12">
      <c r="A185" s="46" t="s">
        <v>62</v>
      </c>
      <c r="B185" s="47"/>
      <c r="C185" s="47"/>
      <c r="D185" s="47"/>
      <c r="E185" s="45"/>
      <c r="F185" s="47"/>
      <c r="G185" s="45"/>
      <c r="H185" s="47"/>
      <c r="I185" s="47"/>
      <c r="J185" s="47"/>
      <c r="K185" s="47"/>
      <c r="L185" s="47"/>
      <c r="M185" s="47"/>
      <c r="N185" s="45"/>
    </row>
    <row r="186" spans="1:14" ht="12">
      <c r="A186" s="40" t="s">
        <v>177</v>
      </c>
      <c r="B186" s="47">
        <v>9389.57</v>
      </c>
      <c r="C186" s="47">
        <v>9998.45</v>
      </c>
      <c r="D186" s="47">
        <v>10605.99</v>
      </c>
      <c r="E186" s="45">
        <v>10367.46</v>
      </c>
      <c r="F186" s="47">
        <v>10562.55</v>
      </c>
      <c r="G186" s="45">
        <v>11927.41</v>
      </c>
      <c r="H186" s="47">
        <v>10486.03</v>
      </c>
      <c r="I186" s="47">
        <v>8909.1</v>
      </c>
      <c r="J186" s="47">
        <v>11537.45</v>
      </c>
      <c r="K186" s="47">
        <v>10870.73</v>
      </c>
      <c r="L186" s="47">
        <v>9680.55</v>
      </c>
      <c r="M186" s="47">
        <f>'[1]DATA BASE'!CG190</f>
        <v>11001.35</v>
      </c>
      <c r="N186" s="45">
        <f t="shared" si="2"/>
        <v>125336.64000000001</v>
      </c>
    </row>
    <row r="187" spans="1:14" ht="12">
      <c r="A187" s="40" t="s">
        <v>178</v>
      </c>
      <c r="B187" s="47">
        <v>3535.79</v>
      </c>
      <c r="C187" s="47">
        <v>3765.07</v>
      </c>
      <c r="D187" s="47">
        <v>3993.85</v>
      </c>
      <c r="E187" s="45">
        <v>3904.03</v>
      </c>
      <c r="F187" s="47">
        <v>3977.49</v>
      </c>
      <c r="G187" s="45">
        <v>4491.45</v>
      </c>
      <c r="H187" s="47">
        <v>3948.68</v>
      </c>
      <c r="I187" s="47">
        <v>3354.86</v>
      </c>
      <c r="J187" s="47">
        <v>4344.61</v>
      </c>
      <c r="K187" s="47">
        <v>4093.54</v>
      </c>
      <c r="L187" s="47">
        <v>3645.36</v>
      </c>
      <c r="M187" s="47">
        <f>'[1]DATA BASE'!CG191</f>
        <v>4142.73</v>
      </c>
      <c r="N187" s="45">
        <f t="shared" si="2"/>
        <v>47197.46000000001</v>
      </c>
    </row>
    <row r="188" spans="1:14" ht="12">
      <c r="A188" s="40" t="s">
        <v>179</v>
      </c>
      <c r="B188" s="47">
        <v>2007.32</v>
      </c>
      <c r="C188" s="47">
        <v>2137.49</v>
      </c>
      <c r="D188" s="47">
        <v>2267.37</v>
      </c>
      <c r="E188" s="45">
        <v>2216.38</v>
      </c>
      <c r="F188" s="47">
        <v>2258.09</v>
      </c>
      <c r="G188" s="45">
        <v>2549.87</v>
      </c>
      <c r="H188" s="47">
        <v>2241.73</v>
      </c>
      <c r="I188" s="47">
        <v>1904.61</v>
      </c>
      <c r="J188" s="47">
        <v>2466.5</v>
      </c>
      <c r="K188" s="47">
        <v>2323.97</v>
      </c>
      <c r="L188" s="47">
        <v>2069.53</v>
      </c>
      <c r="M188" s="47">
        <f>'[1]DATA BASE'!CG192</f>
        <v>2351.89</v>
      </c>
      <c r="N188" s="45">
        <f t="shared" si="2"/>
        <v>26794.75</v>
      </c>
    </row>
    <row r="189" spans="2:14" ht="12">
      <c r="B189" s="47"/>
      <c r="C189" s="47"/>
      <c r="D189" s="47"/>
      <c r="E189" s="45"/>
      <c r="F189" s="47"/>
      <c r="G189" s="45"/>
      <c r="H189" s="47"/>
      <c r="I189" s="47"/>
      <c r="J189" s="47"/>
      <c r="K189" s="47"/>
      <c r="L189" s="47"/>
      <c r="M189" s="47"/>
      <c r="N189" s="45"/>
    </row>
    <row r="190" spans="1:14" ht="12">
      <c r="A190" s="48" t="s">
        <v>180</v>
      </c>
      <c r="B190" s="78">
        <v>121893.43</v>
      </c>
      <c r="C190" s="47">
        <v>129797.79</v>
      </c>
      <c r="D190" s="47">
        <v>137684.74</v>
      </c>
      <c r="E190" s="45">
        <v>134588.23</v>
      </c>
      <c r="F190" s="47">
        <v>137120.84</v>
      </c>
      <c r="G190" s="45">
        <v>154839.1</v>
      </c>
      <c r="H190" s="47">
        <v>136127.51</v>
      </c>
      <c r="I190" s="47">
        <v>115656.12</v>
      </c>
      <c r="J190" s="47">
        <v>149776.81</v>
      </c>
      <c r="K190" s="47">
        <v>141121.51</v>
      </c>
      <c r="L190" s="47">
        <v>125670.84</v>
      </c>
      <c r="M190" s="47">
        <f>'[1]DATA BASE'!CG194</f>
        <v>142817.17</v>
      </c>
      <c r="N190" s="66">
        <f t="shared" si="2"/>
        <v>1627094.0899999999</v>
      </c>
    </row>
    <row r="191" spans="1:14" ht="12">
      <c r="A191" s="49"/>
      <c r="B191" s="47"/>
      <c r="C191" s="47"/>
      <c r="D191" s="47"/>
      <c r="E191" s="45"/>
      <c r="F191" s="47"/>
      <c r="G191" s="45"/>
      <c r="H191" s="47"/>
      <c r="I191" s="47"/>
      <c r="J191" s="47"/>
      <c r="K191" s="47"/>
      <c r="L191" s="47"/>
      <c r="M191" s="47"/>
      <c r="N191" s="45"/>
    </row>
    <row r="192" spans="1:14" ht="12">
      <c r="A192" s="46" t="s">
        <v>181</v>
      </c>
      <c r="B192" s="47"/>
      <c r="C192" s="47"/>
      <c r="D192" s="47"/>
      <c r="E192" s="45"/>
      <c r="F192" s="47"/>
      <c r="G192" s="45"/>
      <c r="H192" s="47"/>
      <c r="I192" s="47"/>
      <c r="J192" s="47"/>
      <c r="K192" s="47"/>
      <c r="L192" s="47"/>
      <c r="M192" s="47"/>
      <c r="N192" s="45"/>
    </row>
    <row r="193" spans="1:14" ht="12">
      <c r="A193" s="46" t="s">
        <v>101</v>
      </c>
      <c r="B193" s="47"/>
      <c r="C193" s="47"/>
      <c r="D193" s="47"/>
      <c r="E193" s="45"/>
      <c r="F193" s="47"/>
      <c r="G193" s="45"/>
      <c r="H193" s="47"/>
      <c r="I193" s="47"/>
      <c r="J193" s="47"/>
      <c r="K193" s="47"/>
      <c r="L193" s="47"/>
      <c r="M193" s="47"/>
      <c r="N193" s="45"/>
    </row>
    <row r="194" spans="1:14" ht="12">
      <c r="A194" s="40" t="s">
        <v>182</v>
      </c>
      <c r="B194" s="47">
        <v>1588.67</v>
      </c>
      <c r="C194" s="47">
        <v>1588.67</v>
      </c>
      <c r="D194" s="47">
        <v>1588.67</v>
      </c>
      <c r="E194" s="45">
        <v>1588.67</v>
      </c>
      <c r="F194" s="47">
        <v>1588.67</v>
      </c>
      <c r="G194" s="45">
        <v>1588.67</v>
      </c>
      <c r="H194" s="47">
        <v>1588.67</v>
      </c>
      <c r="I194" s="47">
        <v>1588.67</v>
      </c>
      <c r="J194" s="47">
        <v>1588.67</v>
      </c>
      <c r="K194" s="47">
        <v>1588.67</v>
      </c>
      <c r="L194" s="47">
        <v>1588.67</v>
      </c>
      <c r="M194" s="47">
        <f>'[1]DATA BASE'!CG198</f>
        <v>1588.67</v>
      </c>
      <c r="N194" s="45">
        <f t="shared" si="2"/>
        <v>19064.04</v>
      </c>
    </row>
    <row r="195" spans="1:14" ht="12">
      <c r="A195" s="40" t="s">
        <v>183</v>
      </c>
      <c r="B195" s="47">
        <v>191.97</v>
      </c>
      <c r="C195" s="47">
        <v>191.97</v>
      </c>
      <c r="D195" s="47">
        <v>191.97</v>
      </c>
      <c r="E195" s="45">
        <v>191.97</v>
      </c>
      <c r="F195" s="47">
        <v>191.97</v>
      </c>
      <c r="G195" s="45">
        <v>191.97</v>
      </c>
      <c r="H195" s="47">
        <v>191.97</v>
      </c>
      <c r="I195" s="47">
        <v>191.97</v>
      </c>
      <c r="J195" s="47">
        <v>191.97</v>
      </c>
      <c r="K195" s="47">
        <v>191.97</v>
      </c>
      <c r="L195" s="47">
        <v>191.97</v>
      </c>
      <c r="M195" s="47">
        <f>'[1]DATA BASE'!CG199</f>
        <v>191.97</v>
      </c>
      <c r="N195" s="45">
        <f t="shared" si="2"/>
        <v>2303.64</v>
      </c>
    </row>
    <row r="196" spans="2:14" ht="12">
      <c r="B196" s="47"/>
      <c r="C196" s="47"/>
      <c r="D196" s="47"/>
      <c r="E196" s="45"/>
      <c r="F196" s="47"/>
      <c r="G196" s="45"/>
      <c r="H196" s="47"/>
      <c r="I196" s="47"/>
      <c r="J196" s="47"/>
      <c r="K196" s="47"/>
      <c r="L196" s="47"/>
      <c r="M196" s="47"/>
      <c r="N196" s="45"/>
    </row>
    <row r="197" spans="1:14" ht="12">
      <c r="A197" s="46" t="s">
        <v>67</v>
      </c>
      <c r="B197" s="47"/>
      <c r="C197" s="47"/>
      <c r="D197" s="47"/>
      <c r="E197" s="45"/>
      <c r="F197" s="47"/>
      <c r="G197" s="45"/>
      <c r="H197" s="47"/>
      <c r="I197" s="47"/>
      <c r="J197" s="47"/>
      <c r="K197" s="47"/>
      <c r="L197" s="47"/>
      <c r="M197" s="47"/>
      <c r="N197" s="45"/>
    </row>
    <row r="198" spans="1:14" ht="12">
      <c r="A198" s="40" t="s">
        <v>184</v>
      </c>
      <c r="B198" s="47">
        <v>1032044.87</v>
      </c>
      <c r="C198" s="47">
        <v>1051432.29</v>
      </c>
      <c r="D198" s="47">
        <v>1054553.1</v>
      </c>
      <c r="E198" s="45">
        <v>1015993.23</v>
      </c>
      <c r="F198" s="47">
        <v>979915.62</v>
      </c>
      <c r="G198" s="45">
        <v>1032940.41</v>
      </c>
      <c r="H198" s="47">
        <v>972080.19</v>
      </c>
      <c r="I198" s="47">
        <v>968669.08</v>
      </c>
      <c r="J198" s="47">
        <v>1047094.69</v>
      </c>
      <c r="K198" s="47">
        <v>1011340.76</v>
      </c>
      <c r="L198" s="47">
        <v>1020185.73</v>
      </c>
      <c r="M198" s="47">
        <f>'[1]DATA BASE'!CG202</f>
        <v>1045085.13</v>
      </c>
      <c r="N198" s="45">
        <f t="shared" si="2"/>
        <v>12231335.100000001</v>
      </c>
    </row>
    <row r="199" spans="9:13" ht="12">
      <c r="I199" s="47"/>
      <c r="M199" s="47"/>
    </row>
    <row r="200" spans="1:14" ht="12">
      <c r="A200" s="40" t="s">
        <v>186</v>
      </c>
      <c r="B200" s="47">
        <v>11024.62</v>
      </c>
      <c r="C200" s="47">
        <v>11294.78</v>
      </c>
      <c r="D200" s="47">
        <v>11338.27</v>
      </c>
      <c r="E200" s="45">
        <v>10800.94</v>
      </c>
      <c r="F200" s="47">
        <v>10298.2</v>
      </c>
      <c r="G200" s="45">
        <v>11037.1</v>
      </c>
      <c r="H200" s="47">
        <v>10192.59</v>
      </c>
      <c r="I200" s="47">
        <v>10156.82</v>
      </c>
      <c r="J200" s="47">
        <v>11215.42</v>
      </c>
      <c r="K200" s="47">
        <v>10736.1</v>
      </c>
      <c r="L200" s="47">
        <v>10859.36</v>
      </c>
      <c r="M200" s="47">
        <f>'[1]DATA BASE'!CG206</f>
        <v>11206.33</v>
      </c>
      <c r="N200" s="45">
        <f>SUM(B200:M200)</f>
        <v>130160.53000000001</v>
      </c>
    </row>
    <row r="201" spans="1:14" ht="12">
      <c r="A201" s="40" t="s">
        <v>185</v>
      </c>
      <c r="B201" s="47">
        <v>29660.85</v>
      </c>
      <c r="C201" s="47">
        <v>30186.17</v>
      </c>
      <c r="D201" s="47">
        <v>30270.73</v>
      </c>
      <c r="E201" s="45">
        <v>29225.92</v>
      </c>
      <c r="F201" s="47">
        <v>28248.37</v>
      </c>
      <c r="G201" s="45">
        <v>29685.11</v>
      </c>
      <c r="H201" s="47">
        <v>28034.25</v>
      </c>
      <c r="I201" s="47">
        <v>27935.88</v>
      </c>
      <c r="J201" s="47">
        <v>30078.2</v>
      </c>
      <c r="K201" s="47">
        <v>29099.86</v>
      </c>
      <c r="L201" s="47">
        <v>29339.52</v>
      </c>
      <c r="M201" s="47">
        <f>'[1]DATA BASE'!CG204</f>
        <v>30014.18</v>
      </c>
      <c r="N201" s="45">
        <f>SUM(B201:M201)</f>
        <v>351779.04000000004</v>
      </c>
    </row>
    <row r="202" spans="2:14" ht="12">
      <c r="B202" s="47"/>
      <c r="D202" s="47"/>
      <c r="N202" s="45"/>
    </row>
    <row r="203" spans="2:14" ht="12">
      <c r="B203" s="47"/>
      <c r="C203" s="47"/>
      <c r="D203" s="47"/>
      <c r="E203" s="45"/>
      <c r="F203" s="47"/>
      <c r="G203" s="45"/>
      <c r="H203" s="47"/>
      <c r="I203" s="47"/>
      <c r="J203" s="47"/>
      <c r="K203" s="47"/>
      <c r="L203" s="47"/>
      <c r="M203" s="47"/>
      <c r="N203" s="45"/>
    </row>
    <row r="204" spans="1:14" ht="12">
      <c r="A204" s="46" t="s">
        <v>62</v>
      </c>
      <c r="B204" s="47"/>
      <c r="C204" s="47"/>
      <c r="D204" s="47"/>
      <c r="E204" s="45"/>
      <c r="F204" s="47"/>
      <c r="G204" s="45"/>
      <c r="H204" s="47"/>
      <c r="I204" s="47"/>
      <c r="J204" s="47"/>
      <c r="K204" s="47"/>
      <c r="L204" s="47"/>
      <c r="M204" s="47"/>
      <c r="N204" s="45"/>
    </row>
    <row r="205" spans="1:14" ht="12">
      <c r="A205" s="40" t="s">
        <v>63</v>
      </c>
      <c r="B205" s="47">
        <v>708.67</v>
      </c>
      <c r="C205" s="47">
        <v>710.81</v>
      </c>
      <c r="D205" s="47">
        <v>711.16</v>
      </c>
      <c r="E205" s="45">
        <v>706.9</v>
      </c>
      <c r="F205" s="47">
        <v>702.91</v>
      </c>
      <c r="G205" s="45">
        <v>708.77</v>
      </c>
      <c r="H205" s="47">
        <v>701.41</v>
      </c>
      <c r="I205" s="47">
        <v>698.94</v>
      </c>
      <c r="J205" s="47">
        <v>713.69</v>
      </c>
      <c r="K205" s="47">
        <v>706.38</v>
      </c>
      <c r="L205" s="47">
        <v>707.36</v>
      </c>
      <c r="M205" s="47">
        <f>'[1]DATA BASE'!CG209</f>
        <v>710.11</v>
      </c>
      <c r="N205" s="45">
        <f aca="true" t="shared" si="3" ref="N205:N266">SUM(B205:M205)</f>
        <v>8487.11</v>
      </c>
    </row>
    <row r="206" spans="1:14" ht="12">
      <c r="A206" s="40" t="s">
        <v>187</v>
      </c>
      <c r="B206" s="47">
        <v>38647.02</v>
      </c>
      <c r="C206" s="47">
        <v>39193.78</v>
      </c>
      <c r="D206" s="47">
        <v>39281.79</v>
      </c>
      <c r="E206" s="45">
        <v>38194.33</v>
      </c>
      <c r="F206" s="47">
        <v>37176.88</v>
      </c>
      <c r="G206" s="45">
        <v>38672.27</v>
      </c>
      <c r="H206" s="47">
        <v>36945.75</v>
      </c>
      <c r="I206" s="47">
        <v>36816.1</v>
      </c>
      <c r="J206" s="47">
        <v>39125.22</v>
      </c>
      <c r="K206" s="47">
        <v>38063.13</v>
      </c>
      <c r="L206" s="47">
        <v>38312.57</v>
      </c>
      <c r="M206" s="47">
        <f>'[1]DATA BASE'!CG210</f>
        <v>39014.78</v>
      </c>
      <c r="N206" s="45">
        <f t="shared" si="3"/>
        <v>459443.6199999999</v>
      </c>
    </row>
    <row r="207" spans="1:14" ht="12">
      <c r="A207" s="40" t="s">
        <v>188</v>
      </c>
      <c r="B207" s="47">
        <v>5921.32</v>
      </c>
      <c r="C207" s="47">
        <v>6082.13</v>
      </c>
      <c r="D207" s="47">
        <v>6108.02</v>
      </c>
      <c r="E207" s="45">
        <v>5788.18</v>
      </c>
      <c r="F207" s="47">
        <v>5488.93</v>
      </c>
      <c r="G207" s="45">
        <v>5928.75</v>
      </c>
      <c r="H207" s="47">
        <v>5426.75</v>
      </c>
      <c r="I207" s="47">
        <v>5407.7</v>
      </c>
      <c r="J207" s="47">
        <v>6031.28</v>
      </c>
      <c r="K207" s="47">
        <v>5749.59</v>
      </c>
      <c r="L207" s="47">
        <v>5822.95</v>
      </c>
      <c r="M207" s="47">
        <f>'[1]DATA BASE'!CG211</f>
        <v>6029.48</v>
      </c>
      <c r="N207" s="45">
        <f t="shared" si="3"/>
        <v>69785.07999999999</v>
      </c>
    </row>
    <row r="208" spans="1:14" ht="12">
      <c r="A208" s="40" t="s">
        <v>189</v>
      </c>
      <c r="B208" s="47">
        <v>5124.5</v>
      </c>
      <c r="C208" s="47">
        <v>5242.43</v>
      </c>
      <c r="D208" s="47">
        <v>5261.42</v>
      </c>
      <c r="E208" s="45">
        <v>5026.87</v>
      </c>
      <c r="F208" s="47">
        <v>4807.42</v>
      </c>
      <c r="G208" s="45">
        <v>5129.95</v>
      </c>
      <c r="H208" s="47">
        <v>4760.98</v>
      </c>
      <c r="I208" s="47">
        <v>4744.28</v>
      </c>
      <c r="J208" s="47">
        <v>5209.55</v>
      </c>
      <c r="K208" s="47">
        <v>4998.57</v>
      </c>
      <c r="L208" s="47">
        <v>5052.37</v>
      </c>
      <c r="M208" s="47">
        <f>'[1]DATA BASE'!CG212</f>
        <v>5203.82</v>
      </c>
      <c r="N208" s="45">
        <f t="shared" si="3"/>
        <v>60562.16</v>
      </c>
    </row>
    <row r="209" spans="1:14" ht="12">
      <c r="A209" s="40" t="s">
        <v>190</v>
      </c>
      <c r="B209" s="47">
        <v>10529.74</v>
      </c>
      <c r="C209" s="47">
        <v>10529.74</v>
      </c>
      <c r="D209" s="47">
        <v>10529.74</v>
      </c>
      <c r="E209" s="45">
        <v>10529.74</v>
      </c>
      <c r="F209" s="47">
        <v>10529.74</v>
      </c>
      <c r="G209" s="45">
        <v>10529.74</v>
      </c>
      <c r="H209" s="47">
        <v>10518.52</v>
      </c>
      <c r="I209" s="47">
        <v>10481.61</v>
      </c>
      <c r="J209" s="47">
        <v>10589.08</v>
      </c>
      <c r="K209" s="47">
        <v>10529.74</v>
      </c>
      <c r="L209" s="47">
        <v>10529.74</v>
      </c>
      <c r="M209" s="47">
        <f>'[1]DATA BASE'!CG213</f>
        <v>10529.74</v>
      </c>
      <c r="N209" s="45">
        <f t="shared" si="3"/>
        <v>126356.87000000001</v>
      </c>
    </row>
    <row r="210" spans="1:14" ht="12">
      <c r="A210" s="40" t="s">
        <v>191</v>
      </c>
      <c r="B210" s="47">
        <v>7091.42</v>
      </c>
      <c r="C210" s="47">
        <v>7404.46</v>
      </c>
      <c r="D210" s="47">
        <v>7454.86</v>
      </c>
      <c r="E210" s="45">
        <v>6832.23</v>
      </c>
      <c r="F210" s="47">
        <v>6249.69</v>
      </c>
      <c r="G210" s="45">
        <v>7105.88</v>
      </c>
      <c r="H210" s="47">
        <v>6133.37</v>
      </c>
      <c r="I210" s="47">
        <v>6111.85</v>
      </c>
      <c r="J210" s="47">
        <v>7280.47</v>
      </c>
      <c r="K210" s="47">
        <v>6757.11</v>
      </c>
      <c r="L210" s="47">
        <v>6899.93</v>
      </c>
      <c r="M210" s="47">
        <f>'[1]DATA BASE'!CG214</f>
        <v>7301.98</v>
      </c>
      <c r="N210" s="45">
        <f t="shared" si="3"/>
        <v>82623.24999999999</v>
      </c>
    </row>
    <row r="211" spans="1:14" ht="12">
      <c r="A211" s="40" t="s">
        <v>192</v>
      </c>
      <c r="B211" s="47">
        <v>3865.93</v>
      </c>
      <c r="C211" s="47">
        <v>3865.93</v>
      </c>
      <c r="D211" s="47">
        <v>3865.93</v>
      </c>
      <c r="E211" s="45">
        <v>3865.93</v>
      </c>
      <c r="F211" s="47">
        <v>3865.93</v>
      </c>
      <c r="G211" s="45">
        <v>3865.93</v>
      </c>
      <c r="H211" s="47">
        <v>3861.82</v>
      </c>
      <c r="I211" s="47">
        <v>3848.26</v>
      </c>
      <c r="J211" s="47">
        <v>3887.72</v>
      </c>
      <c r="K211" s="47">
        <v>3865.93</v>
      </c>
      <c r="L211" s="47">
        <v>3865.93</v>
      </c>
      <c r="M211" s="47">
        <f>'[1]DATA BASE'!CG215</f>
        <v>3865.93</v>
      </c>
      <c r="N211" s="45">
        <f t="shared" si="3"/>
        <v>46391.17</v>
      </c>
    </row>
    <row r="212" spans="1:14" ht="12">
      <c r="A212" s="40" t="s">
        <v>193</v>
      </c>
      <c r="B212" s="47">
        <v>20057.31</v>
      </c>
      <c r="C212" s="47">
        <v>20175.24</v>
      </c>
      <c r="D212" s="47">
        <v>20194.22</v>
      </c>
      <c r="E212" s="45">
        <v>19959.68</v>
      </c>
      <c r="F212" s="47">
        <v>19740.22</v>
      </c>
      <c r="G212" s="45">
        <v>20062.76</v>
      </c>
      <c r="H212" s="47">
        <v>19677.89</v>
      </c>
      <c r="I212" s="47">
        <v>19608.83</v>
      </c>
      <c r="J212" s="47">
        <v>20226.52</v>
      </c>
      <c r="K212" s="47">
        <v>19931.38</v>
      </c>
      <c r="L212" s="47">
        <v>19985.18</v>
      </c>
      <c r="M212" s="47">
        <f>'[1]DATA BASE'!CG216</f>
        <v>20136.63</v>
      </c>
      <c r="N212" s="45">
        <f t="shared" si="3"/>
        <v>239755.86000000002</v>
      </c>
    </row>
    <row r="213" spans="2:14" ht="12">
      <c r="B213" s="47"/>
      <c r="C213" s="47"/>
      <c r="D213" s="47"/>
      <c r="E213" s="45"/>
      <c r="F213" s="47"/>
      <c r="G213" s="45"/>
      <c r="H213" s="47"/>
      <c r="I213" s="47"/>
      <c r="J213" s="47"/>
      <c r="K213" s="47"/>
      <c r="L213" s="47"/>
      <c r="M213" s="47"/>
      <c r="N213" s="45"/>
    </row>
    <row r="214" spans="1:14" ht="12">
      <c r="A214" s="48" t="s">
        <v>194</v>
      </c>
      <c r="B214" s="47">
        <v>1166456.89</v>
      </c>
      <c r="C214" s="47">
        <v>1187898.4</v>
      </c>
      <c r="D214" s="47">
        <v>1191349.88</v>
      </c>
      <c r="E214" s="45">
        <v>1148704.59</v>
      </c>
      <c r="F214" s="47">
        <v>1108804.55</v>
      </c>
      <c r="G214" s="45">
        <v>1167447.31</v>
      </c>
      <c r="H214" s="47">
        <v>1100114.16</v>
      </c>
      <c r="I214" s="47">
        <v>1096259.99</v>
      </c>
      <c r="J214" s="47">
        <v>1183232.48</v>
      </c>
      <c r="K214" s="47">
        <v>1143559.19</v>
      </c>
      <c r="L214" s="47">
        <v>1153341.28</v>
      </c>
      <c r="M214" s="47">
        <f>'[1]DATA BASE'!CG218</f>
        <v>1180878.75</v>
      </c>
      <c r="N214" s="66">
        <f t="shared" si="3"/>
        <v>13828047.469999999</v>
      </c>
    </row>
    <row r="215" spans="1:14" ht="12">
      <c r="A215" s="49"/>
      <c r="B215" s="47"/>
      <c r="C215" s="47"/>
      <c r="D215" s="47"/>
      <c r="E215" s="45"/>
      <c r="F215" s="47"/>
      <c r="G215" s="45"/>
      <c r="H215" s="47"/>
      <c r="I215" s="47"/>
      <c r="J215" s="47"/>
      <c r="K215" s="47"/>
      <c r="L215" s="47"/>
      <c r="M215" s="47"/>
      <c r="N215" s="45"/>
    </row>
    <row r="216" spans="1:14" ht="12">
      <c r="A216" s="46" t="s">
        <v>195</v>
      </c>
      <c r="B216" s="47"/>
      <c r="C216" s="47"/>
      <c r="D216" s="47"/>
      <c r="E216" s="45"/>
      <c r="F216" s="47"/>
      <c r="G216" s="45"/>
      <c r="H216" s="47"/>
      <c r="I216" s="47"/>
      <c r="J216" s="47"/>
      <c r="K216" s="47"/>
      <c r="L216" s="47"/>
      <c r="M216" s="47"/>
      <c r="N216" s="45"/>
    </row>
    <row r="217" spans="1:14" ht="12">
      <c r="A217" s="46" t="s">
        <v>67</v>
      </c>
      <c r="B217" s="47"/>
      <c r="C217" s="47"/>
      <c r="D217" s="47"/>
      <c r="E217" s="45"/>
      <c r="F217" s="47"/>
      <c r="G217" s="45"/>
      <c r="H217" s="47"/>
      <c r="I217" s="47"/>
      <c r="J217" s="47"/>
      <c r="K217" s="47"/>
      <c r="L217" s="47"/>
      <c r="M217" s="47"/>
      <c r="N217" s="45"/>
    </row>
    <row r="218" spans="1:14" ht="12">
      <c r="A218" s="40" t="s">
        <v>196</v>
      </c>
      <c r="B218" s="47">
        <v>157215.47</v>
      </c>
      <c r="C218" s="47">
        <v>167006.35</v>
      </c>
      <c r="D218" s="47">
        <v>163442.02</v>
      </c>
      <c r="E218" s="45">
        <v>161172.23</v>
      </c>
      <c r="F218" s="47">
        <v>165595.02</v>
      </c>
      <c r="G218" s="45">
        <v>170153.66</v>
      </c>
      <c r="H218" s="47">
        <v>165922.8</v>
      </c>
      <c r="I218" s="47">
        <v>148742.9</v>
      </c>
      <c r="J218" s="47">
        <v>180970.57</v>
      </c>
      <c r="K218" s="47">
        <v>165683.17</v>
      </c>
      <c r="L218" s="47">
        <v>157480.54</v>
      </c>
      <c r="M218" s="47">
        <f>'[1]DATA BASE'!CG222</f>
        <v>172080.99</v>
      </c>
      <c r="N218" s="45">
        <f t="shared" si="3"/>
        <v>1975465.72</v>
      </c>
    </row>
    <row r="219" spans="2:14" ht="12">
      <c r="B219" s="47"/>
      <c r="C219" s="47"/>
      <c r="D219" s="47"/>
      <c r="E219" s="45"/>
      <c r="F219" s="47"/>
      <c r="G219" s="45"/>
      <c r="H219" s="47"/>
      <c r="I219" s="47"/>
      <c r="J219" s="47"/>
      <c r="K219" s="47"/>
      <c r="L219" s="47"/>
      <c r="M219" s="47"/>
      <c r="N219" s="45"/>
    </row>
    <row r="220" spans="1:14" ht="12">
      <c r="A220" s="46" t="s">
        <v>62</v>
      </c>
      <c r="B220" s="47"/>
      <c r="C220" s="47"/>
      <c r="D220" s="47"/>
      <c r="E220" s="45"/>
      <c r="F220" s="47"/>
      <c r="G220" s="45"/>
      <c r="H220" s="47"/>
      <c r="I220" s="47"/>
      <c r="J220" s="47"/>
      <c r="K220" s="47"/>
      <c r="L220" s="47"/>
      <c r="M220" s="47"/>
      <c r="N220" s="45"/>
    </row>
    <row r="221" spans="1:14" ht="12">
      <c r="A221" s="40" t="s">
        <v>197</v>
      </c>
      <c r="B221" s="47">
        <v>9179.55</v>
      </c>
      <c r="C221" s="47">
        <v>9751.23</v>
      </c>
      <c r="D221" s="47">
        <v>9543.11</v>
      </c>
      <c r="E221" s="45">
        <v>9410.58</v>
      </c>
      <c r="F221" s="47">
        <v>9668.82</v>
      </c>
      <c r="G221" s="45">
        <v>9934.99</v>
      </c>
      <c r="H221" s="47">
        <v>9687.96</v>
      </c>
      <c r="I221" s="47">
        <v>8684.85</v>
      </c>
      <c r="J221" s="47">
        <v>10566.58</v>
      </c>
      <c r="K221" s="47">
        <v>9673.97</v>
      </c>
      <c r="L221" s="47">
        <v>9195.03</v>
      </c>
      <c r="M221" s="47">
        <f>'[1]DATA BASE'!CG225</f>
        <v>10047.53</v>
      </c>
      <c r="N221" s="45">
        <f t="shared" si="3"/>
        <v>115344.2</v>
      </c>
    </row>
    <row r="222" spans="2:14" ht="12">
      <c r="B222" s="47"/>
      <c r="C222" s="47"/>
      <c r="D222" s="47"/>
      <c r="E222" s="45"/>
      <c r="F222" s="47"/>
      <c r="G222" s="45"/>
      <c r="H222" s="47"/>
      <c r="I222" s="47"/>
      <c r="J222" s="47"/>
      <c r="K222" s="47"/>
      <c r="L222" s="47"/>
      <c r="M222" s="47"/>
      <c r="N222" s="45"/>
    </row>
    <row r="223" spans="1:14" ht="12">
      <c r="A223" s="48" t="s">
        <v>198</v>
      </c>
      <c r="B223" s="78">
        <v>166395.02</v>
      </c>
      <c r="C223" s="47">
        <v>176757.58</v>
      </c>
      <c r="D223" s="47">
        <v>172985.13</v>
      </c>
      <c r="E223" s="45">
        <v>170582.81</v>
      </c>
      <c r="F223" s="47">
        <v>175263.84</v>
      </c>
      <c r="G223" s="45">
        <v>180088.65</v>
      </c>
      <c r="H223" s="47">
        <v>175610.76</v>
      </c>
      <c r="I223" s="47">
        <v>157427.75</v>
      </c>
      <c r="J223" s="47">
        <v>191537.15</v>
      </c>
      <c r="K223" s="47">
        <v>175357.14</v>
      </c>
      <c r="L223" s="47">
        <v>166675.57</v>
      </c>
      <c r="M223" s="47">
        <f>'[1]DATA BASE'!CG227</f>
        <v>182128.52</v>
      </c>
      <c r="N223" s="66">
        <f t="shared" si="3"/>
        <v>2090809.9200000002</v>
      </c>
    </row>
    <row r="224" spans="1:14" ht="12">
      <c r="A224" s="49"/>
      <c r="B224" s="47"/>
      <c r="C224" s="47"/>
      <c r="D224" s="47"/>
      <c r="E224" s="45"/>
      <c r="F224" s="47"/>
      <c r="G224" s="45"/>
      <c r="H224" s="47"/>
      <c r="I224" s="47"/>
      <c r="J224" s="47"/>
      <c r="K224" s="47"/>
      <c r="L224" s="47"/>
      <c r="M224" s="47"/>
      <c r="N224" s="45"/>
    </row>
    <row r="225" spans="1:14" ht="12">
      <c r="A225" s="46" t="s">
        <v>199</v>
      </c>
      <c r="B225" s="47"/>
      <c r="C225" s="47"/>
      <c r="D225" s="47"/>
      <c r="E225" s="45"/>
      <c r="F225" s="47"/>
      <c r="G225" s="45"/>
      <c r="H225" s="47"/>
      <c r="I225" s="47"/>
      <c r="J225" s="47"/>
      <c r="K225" s="47"/>
      <c r="L225" s="47"/>
      <c r="M225" s="47"/>
      <c r="N225" s="45"/>
    </row>
    <row r="226" spans="1:14" ht="12">
      <c r="A226" s="46" t="s">
        <v>67</v>
      </c>
      <c r="B226" s="47"/>
      <c r="C226" s="47"/>
      <c r="D226" s="47"/>
      <c r="E226" s="45"/>
      <c r="F226" s="47"/>
      <c r="G226" s="45"/>
      <c r="H226" s="47"/>
      <c r="I226" s="47"/>
      <c r="J226" s="47"/>
      <c r="K226" s="47"/>
      <c r="L226" s="47"/>
      <c r="M226" s="47"/>
      <c r="N226" s="45"/>
    </row>
    <row r="227" spans="1:14" ht="12">
      <c r="A227" s="40" t="s">
        <v>200</v>
      </c>
      <c r="B227" s="47">
        <v>809905.83</v>
      </c>
      <c r="C227" s="47">
        <v>929784.04</v>
      </c>
      <c r="D227" s="47">
        <v>1053806.51</v>
      </c>
      <c r="E227" s="45">
        <v>856227.51</v>
      </c>
      <c r="F227" s="47">
        <v>947951.93</v>
      </c>
      <c r="G227" s="45">
        <v>1005769.54</v>
      </c>
      <c r="H227" s="47">
        <v>765554.9</v>
      </c>
      <c r="I227" s="47">
        <v>776308.65</v>
      </c>
      <c r="J227" s="47">
        <v>1003156.63</v>
      </c>
      <c r="K227" s="47">
        <v>860692.18</v>
      </c>
      <c r="L227" s="47">
        <v>1009826.16</v>
      </c>
      <c r="M227" s="47">
        <f>'[1]DATA BASE'!CG231</f>
        <v>1020624.28</v>
      </c>
      <c r="N227" s="45">
        <f t="shared" si="3"/>
        <v>11039608.16</v>
      </c>
    </row>
    <row r="228" spans="2:14" ht="12">
      <c r="B228" s="47"/>
      <c r="C228" s="47"/>
      <c r="D228" s="47"/>
      <c r="E228" s="45"/>
      <c r="F228" s="47"/>
      <c r="G228" s="45"/>
      <c r="H228" s="47"/>
      <c r="I228" s="47"/>
      <c r="J228" s="47"/>
      <c r="K228" s="47"/>
      <c r="L228" s="47"/>
      <c r="M228" s="47"/>
      <c r="N228" s="45"/>
    </row>
    <row r="229" spans="2:14" ht="12">
      <c r="B229" s="47"/>
      <c r="D229" s="47"/>
      <c r="N229" s="45"/>
    </row>
    <row r="230" spans="1:14" ht="12">
      <c r="A230" s="40" t="s">
        <v>202</v>
      </c>
      <c r="B230" s="47">
        <v>7956</v>
      </c>
      <c r="C230" s="47">
        <v>9164.74</v>
      </c>
      <c r="D230" s="47">
        <v>10478.75</v>
      </c>
      <c r="E230" s="45">
        <v>8418.36</v>
      </c>
      <c r="F230" s="47">
        <v>9374.88</v>
      </c>
      <c r="G230" s="45">
        <v>9977.82</v>
      </c>
      <c r="H230" s="47">
        <v>7520.32</v>
      </c>
      <c r="I230" s="47">
        <v>7625.96</v>
      </c>
      <c r="J230" s="47">
        <v>9862.05</v>
      </c>
      <c r="K230" s="47">
        <v>8464.92</v>
      </c>
      <c r="L230" s="47">
        <v>10020.12</v>
      </c>
      <c r="M230" s="47">
        <f>'[1]DATA BASE'!CG235</f>
        <v>10132.72</v>
      </c>
      <c r="N230" s="45">
        <f>SUM(B230:M230)</f>
        <v>108996.64</v>
      </c>
    </row>
    <row r="231" spans="1:14" ht="12">
      <c r="A231" s="40" t="s">
        <v>203</v>
      </c>
      <c r="B231" s="47">
        <v>26461.76</v>
      </c>
      <c r="C231" s="47">
        <v>30340.8</v>
      </c>
      <c r="D231" s="47">
        <v>34277.06</v>
      </c>
      <c r="E231" s="45">
        <v>27966.33</v>
      </c>
      <c r="F231" s="47">
        <v>30896.04</v>
      </c>
      <c r="G231" s="45">
        <v>32742.75</v>
      </c>
      <c r="H231" s="47">
        <v>25012.69</v>
      </c>
      <c r="I231" s="47">
        <v>25364.05</v>
      </c>
      <c r="J231" s="47">
        <v>32766.47</v>
      </c>
      <c r="K231" s="47">
        <v>28108.93</v>
      </c>
      <c r="L231" s="47">
        <v>32872.32</v>
      </c>
      <c r="M231" s="47">
        <f>'[1]DATA BASE'!CG236</f>
        <v>33217.21</v>
      </c>
      <c r="N231" s="45">
        <f t="shared" si="3"/>
        <v>360026.41</v>
      </c>
    </row>
    <row r="232" spans="1:14" ht="12">
      <c r="A232" s="40" t="s">
        <v>201</v>
      </c>
      <c r="B232" s="47">
        <v>6389.88</v>
      </c>
      <c r="C232" s="47">
        <v>7409.38</v>
      </c>
      <c r="D232" s="47">
        <v>8614.42</v>
      </c>
      <c r="E232" s="45">
        <v>6772.7</v>
      </c>
      <c r="F232" s="47">
        <v>7627.7</v>
      </c>
      <c r="G232" s="45">
        <v>8166.65</v>
      </c>
      <c r="H232" s="47">
        <v>6039.97</v>
      </c>
      <c r="I232" s="47">
        <v>6124.81</v>
      </c>
      <c r="J232" s="47">
        <v>7932.75</v>
      </c>
      <c r="K232" s="47">
        <v>6814.32</v>
      </c>
      <c r="L232" s="47">
        <v>8204.46</v>
      </c>
      <c r="M232" s="47">
        <f>'[1]DATA BASE'!CG233</f>
        <v>8305.11</v>
      </c>
      <c r="N232" s="45">
        <f>SUM(B232:M232)</f>
        <v>88402.15000000001</v>
      </c>
    </row>
    <row r="233" spans="1:14" ht="12">
      <c r="A233" s="40" t="s">
        <v>204</v>
      </c>
      <c r="B233" s="47">
        <v>350.67</v>
      </c>
      <c r="C233" s="47">
        <v>406.73</v>
      </c>
      <c r="D233" s="47">
        <v>473.21</v>
      </c>
      <c r="E233" s="45">
        <v>371.71</v>
      </c>
      <c r="F233" s="47">
        <v>418.83</v>
      </c>
      <c r="G233" s="45">
        <v>448.53</v>
      </c>
      <c r="H233" s="47">
        <v>331.47</v>
      </c>
      <c r="I233" s="47">
        <v>336.13</v>
      </c>
      <c r="J233" s="47">
        <v>435.37</v>
      </c>
      <c r="K233" s="47">
        <v>374</v>
      </c>
      <c r="L233" s="47">
        <v>450.61</v>
      </c>
      <c r="M233" s="47">
        <f>'[1]DATA BASE'!CG237</f>
        <v>456.16</v>
      </c>
      <c r="N233" s="45">
        <f t="shared" si="3"/>
        <v>4853.42</v>
      </c>
    </row>
    <row r="234" spans="1:14" ht="12">
      <c r="A234" s="40" t="s">
        <v>205</v>
      </c>
      <c r="B234" s="47">
        <v>52382.91</v>
      </c>
      <c r="C234" s="47">
        <v>60134.09</v>
      </c>
      <c r="D234" s="47">
        <v>68148.56</v>
      </c>
      <c r="E234" s="45">
        <v>55378.36</v>
      </c>
      <c r="F234" s="47">
        <v>61306.82</v>
      </c>
      <c r="G234" s="45">
        <v>65043.77</v>
      </c>
      <c r="H234" s="47">
        <v>49514.39</v>
      </c>
      <c r="I234" s="47">
        <v>50209.92</v>
      </c>
      <c r="J234" s="47">
        <v>64881.38</v>
      </c>
      <c r="K234" s="47">
        <v>55666.92</v>
      </c>
      <c r="L234" s="47">
        <v>65305.97</v>
      </c>
      <c r="M234" s="47">
        <f>'[1]DATA BASE'!CG238</f>
        <v>66003.88</v>
      </c>
      <c r="N234" s="45">
        <f t="shared" si="3"/>
        <v>713976.97</v>
      </c>
    </row>
    <row r="235" spans="1:14" ht="12">
      <c r="A235" s="40" t="s">
        <v>206</v>
      </c>
      <c r="B235" s="47">
        <v>17640.97</v>
      </c>
      <c r="C235" s="47">
        <v>20299.95</v>
      </c>
      <c r="D235" s="47">
        <v>23148.44</v>
      </c>
      <c r="E235" s="45">
        <v>18661.19</v>
      </c>
      <c r="F235" s="47">
        <v>20744.36</v>
      </c>
      <c r="G235" s="45">
        <v>22057.47</v>
      </c>
      <c r="H235" s="47">
        <v>16674.94</v>
      </c>
      <c r="I235" s="47">
        <v>16909.17</v>
      </c>
      <c r="J235" s="47">
        <v>21862.07</v>
      </c>
      <c r="K235" s="47">
        <v>18762.59</v>
      </c>
      <c r="L235" s="47">
        <v>22149.6</v>
      </c>
      <c r="M235" s="47">
        <f>'[1]DATA BASE'!CG239</f>
        <v>22394.83</v>
      </c>
      <c r="N235" s="45">
        <f t="shared" si="3"/>
        <v>241305.58000000002</v>
      </c>
    </row>
    <row r="236" spans="1:14" ht="12">
      <c r="A236" s="40" t="s">
        <v>207</v>
      </c>
      <c r="B236" s="47">
        <v>22059.85</v>
      </c>
      <c r="C236" s="47">
        <v>25300.97</v>
      </c>
      <c r="D236" s="47">
        <v>28605.06</v>
      </c>
      <c r="E236" s="45">
        <v>23315.87</v>
      </c>
      <c r="F236" s="47">
        <v>25771.33</v>
      </c>
      <c r="G236" s="45">
        <v>27319.11</v>
      </c>
      <c r="H236" s="47">
        <v>20851.84</v>
      </c>
      <c r="I236" s="47">
        <v>21144.74</v>
      </c>
      <c r="J236" s="47">
        <v>27317.59</v>
      </c>
      <c r="K236" s="47">
        <v>23435.39</v>
      </c>
      <c r="L236" s="47">
        <v>27427.71</v>
      </c>
      <c r="M236" s="47">
        <f>'[1]DATA BASE'!CG240</f>
        <v>27716.77</v>
      </c>
      <c r="N236" s="45">
        <f t="shared" si="3"/>
        <v>300266.23000000004</v>
      </c>
    </row>
    <row r="237" spans="2:14" ht="12">
      <c r="B237" s="47"/>
      <c r="C237" s="47"/>
      <c r="D237" s="47"/>
      <c r="E237" s="45"/>
      <c r="F237" s="47"/>
      <c r="G237" s="45"/>
      <c r="H237" s="47"/>
      <c r="I237" s="47"/>
      <c r="J237" s="47"/>
      <c r="K237" s="47"/>
      <c r="L237" s="47"/>
      <c r="M237" s="47"/>
      <c r="N237" s="45"/>
    </row>
    <row r="238" spans="1:14" ht="12">
      <c r="A238" s="46" t="s">
        <v>62</v>
      </c>
      <c r="B238" s="47"/>
      <c r="C238" s="47"/>
      <c r="D238" s="47"/>
      <c r="E238" s="45"/>
      <c r="F238" s="47"/>
      <c r="G238" s="45"/>
      <c r="H238" s="47"/>
      <c r="I238" s="47"/>
      <c r="J238" s="47"/>
      <c r="K238" s="47"/>
      <c r="L238" s="47"/>
      <c r="M238" s="47"/>
      <c r="N238" s="45"/>
    </row>
    <row r="239" spans="1:14" ht="12">
      <c r="A239" s="40" t="s">
        <v>208</v>
      </c>
      <c r="B239" s="47">
        <v>633.79</v>
      </c>
      <c r="C239" s="47">
        <v>729.18</v>
      </c>
      <c r="D239" s="47">
        <v>831.08</v>
      </c>
      <c r="E239" s="45">
        <v>670.41</v>
      </c>
      <c r="F239" s="47">
        <v>745</v>
      </c>
      <c r="G239" s="45">
        <v>792.02</v>
      </c>
      <c r="H239" s="47">
        <v>599.09</v>
      </c>
      <c r="I239" s="47">
        <v>607.5</v>
      </c>
      <c r="J239" s="47">
        <v>785.41</v>
      </c>
      <c r="K239" s="47">
        <v>674.04</v>
      </c>
      <c r="L239" s="47">
        <v>795.32</v>
      </c>
      <c r="M239" s="47">
        <f>'[1]DATA BASE'!CG243</f>
        <v>804.1</v>
      </c>
      <c r="N239" s="45">
        <f t="shared" si="3"/>
        <v>8666.939999999999</v>
      </c>
    </row>
    <row r="240" spans="1:14" ht="12">
      <c r="A240" s="40" t="s">
        <v>209</v>
      </c>
      <c r="B240" s="47">
        <v>443.38</v>
      </c>
      <c r="C240" s="47">
        <v>509.04</v>
      </c>
      <c r="D240" s="47">
        <v>577.03</v>
      </c>
      <c r="E240" s="45">
        <v>468.75</v>
      </c>
      <c r="F240" s="47">
        <v>519.02</v>
      </c>
      <c r="G240" s="45">
        <v>550.7</v>
      </c>
      <c r="H240" s="47">
        <v>419.1</v>
      </c>
      <c r="I240" s="47">
        <v>424.99</v>
      </c>
      <c r="J240" s="47">
        <v>549.18</v>
      </c>
      <c r="K240" s="47">
        <v>471.19</v>
      </c>
      <c r="L240" s="47">
        <v>552.93</v>
      </c>
      <c r="M240" s="47">
        <f>'[1]DATA BASE'!CG244</f>
        <v>558.84</v>
      </c>
      <c r="N240" s="45">
        <f t="shared" si="3"/>
        <v>6044.150000000001</v>
      </c>
    </row>
    <row r="241" spans="1:14" ht="12">
      <c r="A241" s="40" t="s">
        <v>210</v>
      </c>
      <c r="B241" s="47"/>
      <c r="C241" s="47"/>
      <c r="D241" s="47"/>
      <c r="E241" s="45"/>
      <c r="F241" s="47"/>
      <c r="G241" s="45"/>
      <c r="H241" s="47"/>
      <c r="I241" s="47"/>
      <c r="J241" s="47"/>
      <c r="K241" s="47"/>
      <c r="L241" s="47"/>
      <c r="M241" s="47"/>
      <c r="N241" s="45"/>
    </row>
    <row r="242" spans="1:14" ht="12">
      <c r="A242" s="40" t="s">
        <v>211</v>
      </c>
      <c r="B242" s="47">
        <v>0</v>
      </c>
      <c r="C242" s="47">
        <v>0</v>
      </c>
      <c r="D242" s="47">
        <v>0</v>
      </c>
      <c r="E242" s="45">
        <v>0</v>
      </c>
      <c r="F242" s="47">
        <v>0</v>
      </c>
      <c r="G242" s="45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f>'[1]DATA BASE'!CG246</f>
        <v>0</v>
      </c>
      <c r="N242" s="45">
        <f t="shared" si="3"/>
        <v>0</v>
      </c>
    </row>
    <row r="243" spans="1:14" ht="12">
      <c r="A243" s="40" t="s">
        <v>212</v>
      </c>
      <c r="B243" s="47">
        <v>7101.14</v>
      </c>
      <c r="C243" s="47">
        <v>8140.01</v>
      </c>
      <c r="D243" s="47">
        <v>9189.9</v>
      </c>
      <c r="E243" s="45">
        <v>7504.41</v>
      </c>
      <c r="F243" s="47">
        <v>8286.88</v>
      </c>
      <c r="G243" s="45">
        <v>8780.11</v>
      </c>
      <c r="H243" s="47">
        <v>6712.28</v>
      </c>
      <c r="I243" s="47">
        <v>6806.56</v>
      </c>
      <c r="J243" s="47">
        <v>8792.52</v>
      </c>
      <c r="K243" s="47">
        <v>7542.49</v>
      </c>
      <c r="L243" s="47">
        <v>8814.72</v>
      </c>
      <c r="M243" s="47">
        <f>'[1]DATA BASE'!CG247</f>
        <v>8906.83</v>
      </c>
      <c r="N243" s="45">
        <f t="shared" si="3"/>
        <v>96577.85</v>
      </c>
    </row>
    <row r="244" spans="1:14" ht="12">
      <c r="A244" s="40" t="s">
        <v>213</v>
      </c>
      <c r="B244" s="47">
        <v>4154.08</v>
      </c>
      <c r="C244" s="47">
        <v>4761.81</v>
      </c>
      <c r="D244" s="47">
        <v>5375.98</v>
      </c>
      <c r="E244" s="45">
        <v>4389.99</v>
      </c>
      <c r="F244" s="47">
        <v>4847.73</v>
      </c>
      <c r="G244" s="45">
        <v>5136.26</v>
      </c>
      <c r="H244" s="47">
        <v>3926.6</v>
      </c>
      <c r="I244" s="47">
        <v>3981.76</v>
      </c>
      <c r="J244" s="47">
        <v>5143.52</v>
      </c>
      <c r="K244" s="47">
        <v>4412.27</v>
      </c>
      <c r="L244" s="47">
        <v>5156.5</v>
      </c>
      <c r="M244" s="47">
        <f>'[1]DATA BASE'!CG248</f>
        <v>5210.39</v>
      </c>
      <c r="N244" s="45">
        <f t="shared" si="3"/>
        <v>56496.89</v>
      </c>
    </row>
    <row r="245" spans="1:14" ht="12">
      <c r="A245" s="40" t="s">
        <v>214</v>
      </c>
      <c r="B245" s="47">
        <v>1758.46</v>
      </c>
      <c r="C245" s="47">
        <v>2022.92</v>
      </c>
      <c r="D245" s="47">
        <v>2305.07</v>
      </c>
      <c r="E245" s="45">
        <v>1860.01</v>
      </c>
      <c r="F245" s="47">
        <v>2066.63</v>
      </c>
      <c r="G245" s="45">
        <v>2196.86</v>
      </c>
      <c r="H245" s="47">
        <v>1662.16</v>
      </c>
      <c r="I245" s="47">
        <v>1685.51</v>
      </c>
      <c r="J245" s="47">
        <v>2179.07</v>
      </c>
      <c r="K245" s="47">
        <v>1870.07</v>
      </c>
      <c r="L245" s="47">
        <v>2206</v>
      </c>
      <c r="M245" s="47">
        <f>'[1]DATA BASE'!CG249</f>
        <v>2230.32</v>
      </c>
      <c r="N245" s="45">
        <f t="shared" si="3"/>
        <v>24043.08</v>
      </c>
    </row>
    <row r="246" spans="1:14" ht="12">
      <c r="A246" s="40" t="s">
        <v>215</v>
      </c>
      <c r="B246" s="47">
        <v>175.85</v>
      </c>
      <c r="C246" s="47">
        <v>202.16</v>
      </c>
      <c r="D246" s="47">
        <v>229.94</v>
      </c>
      <c r="E246" s="45">
        <v>185.97</v>
      </c>
      <c r="F246" s="47">
        <v>206.39</v>
      </c>
      <c r="G246" s="45">
        <v>219.25</v>
      </c>
      <c r="H246" s="47">
        <v>166.22</v>
      </c>
      <c r="I246" s="47">
        <v>168.56</v>
      </c>
      <c r="J246" s="47">
        <v>217.88</v>
      </c>
      <c r="K246" s="47">
        <v>186.97</v>
      </c>
      <c r="L246" s="47">
        <v>220.15</v>
      </c>
      <c r="M246" s="47">
        <f>'[1]DATA BASE'!CG250</f>
        <v>222.56</v>
      </c>
      <c r="N246" s="45">
        <f t="shared" si="3"/>
        <v>2401.8999999999996</v>
      </c>
    </row>
    <row r="247" spans="2:14" ht="12">
      <c r="B247" s="47"/>
      <c r="C247" s="47"/>
      <c r="D247" s="47"/>
      <c r="E247" s="45"/>
      <c r="F247" s="47"/>
      <c r="G247" s="45"/>
      <c r="H247" s="47"/>
      <c r="I247" s="47"/>
      <c r="J247" s="47"/>
      <c r="K247" s="47"/>
      <c r="L247" s="47"/>
      <c r="M247" s="47"/>
      <c r="N247" s="45"/>
    </row>
    <row r="248" spans="1:14" ht="12">
      <c r="A248" s="48" t="s">
        <v>216</v>
      </c>
      <c r="B248" s="78">
        <v>957414.57</v>
      </c>
      <c r="C248" s="47">
        <v>1099205.82</v>
      </c>
      <c r="D248" s="47">
        <v>1246061.01</v>
      </c>
      <c r="E248" s="45">
        <v>1012191.57</v>
      </c>
      <c r="F248" s="47">
        <v>1120763.54</v>
      </c>
      <c r="G248" s="45">
        <v>1189200.84</v>
      </c>
      <c r="H248" s="47">
        <v>904985.97</v>
      </c>
      <c r="I248" s="47">
        <v>917698.31</v>
      </c>
      <c r="J248" s="47">
        <v>1185881.89</v>
      </c>
      <c r="K248" s="47">
        <v>1017476.28</v>
      </c>
      <c r="L248" s="47">
        <v>1194002.57</v>
      </c>
      <c r="M248" s="47">
        <f>'[1]DATA BASE'!CG252</f>
        <v>1206784.0000000002</v>
      </c>
      <c r="N248" s="66">
        <f t="shared" si="3"/>
        <v>13051666.370000001</v>
      </c>
    </row>
    <row r="249" spans="1:14" ht="12">
      <c r="A249" s="49"/>
      <c r="B249" s="47"/>
      <c r="C249" s="47"/>
      <c r="D249" s="47"/>
      <c r="E249" s="45"/>
      <c r="F249" s="47"/>
      <c r="G249" s="45"/>
      <c r="H249" s="47"/>
      <c r="I249" s="47"/>
      <c r="J249" s="47"/>
      <c r="K249" s="47"/>
      <c r="L249" s="47"/>
      <c r="M249" s="47"/>
      <c r="N249" s="45"/>
    </row>
    <row r="250" spans="1:14" ht="12">
      <c r="A250" s="46" t="s">
        <v>217</v>
      </c>
      <c r="B250" s="47"/>
      <c r="C250" s="47"/>
      <c r="D250" s="47"/>
      <c r="E250" s="45"/>
      <c r="F250" s="47"/>
      <c r="G250" s="45"/>
      <c r="H250" s="47"/>
      <c r="I250" s="47"/>
      <c r="J250" s="47"/>
      <c r="K250" s="47"/>
      <c r="L250" s="47"/>
      <c r="M250" s="47"/>
      <c r="N250" s="45"/>
    </row>
    <row r="251" spans="1:14" ht="12">
      <c r="A251" s="46" t="s">
        <v>67</v>
      </c>
      <c r="B251" s="47"/>
      <c r="C251" s="47"/>
      <c r="D251" s="47"/>
      <c r="E251" s="45"/>
      <c r="F251" s="47"/>
      <c r="G251" s="45"/>
      <c r="H251" s="47"/>
      <c r="I251" s="47"/>
      <c r="J251" s="47"/>
      <c r="K251" s="47"/>
      <c r="L251" s="47"/>
      <c r="M251" s="47"/>
      <c r="N251" s="45"/>
    </row>
    <row r="252" spans="1:14" ht="12">
      <c r="A252" s="40" t="s">
        <v>218</v>
      </c>
      <c r="B252" s="47">
        <v>150174.4</v>
      </c>
      <c r="C252" s="47">
        <v>153922.32</v>
      </c>
      <c r="D252" s="47">
        <v>162465.71</v>
      </c>
      <c r="E252" s="45">
        <v>168383.46</v>
      </c>
      <c r="F252" s="47">
        <v>170067.76</v>
      </c>
      <c r="G252" s="45">
        <v>184178.76</v>
      </c>
      <c r="H252" s="47">
        <v>163344.49</v>
      </c>
      <c r="I252" s="47">
        <v>138937.81</v>
      </c>
      <c r="J252" s="47">
        <v>190281.01</v>
      </c>
      <c r="K252" s="47">
        <v>167529.07</v>
      </c>
      <c r="L252" s="47">
        <v>163859.21</v>
      </c>
      <c r="M252" s="47">
        <f>'[1]DATA BASE'!CG256</f>
        <v>188084.27</v>
      </c>
      <c r="N252" s="45">
        <f t="shared" si="3"/>
        <v>2001228.27</v>
      </c>
    </row>
    <row r="253" spans="1:14" ht="12">
      <c r="A253" s="46"/>
      <c r="B253" s="47"/>
      <c r="C253" s="47"/>
      <c r="D253" s="47"/>
      <c r="E253" s="45"/>
      <c r="F253" s="47"/>
      <c r="G253" s="45"/>
      <c r="H253" s="47"/>
      <c r="I253" s="47"/>
      <c r="J253" s="47"/>
      <c r="K253" s="47"/>
      <c r="L253" s="47"/>
      <c r="M253" s="47"/>
      <c r="N253" s="45"/>
    </row>
    <row r="254" spans="1:14" ht="12">
      <c r="A254" s="40" t="s">
        <v>219</v>
      </c>
      <c r="B254" s="47">
        <v>28248.11</v>
      </c>
      <c r="C254" s="47">
        <v>28953.1</v>
      </c>
      <c r="D254" s="47">
        <v>30560.12</v>
      </c>
      <c r="E254" s="45">
        <v>31673.26</v>
      </c>
      <c r="F254" s="47">
        <v>31990.09</v>
      </c>
      <c r="G254" s="45">
        <v>34644.39</v>
      </c>
      <c r="H254" s="47">
        <v>30725.42</v>
      </c>
      <c r="I254" s="47">
        <v>26134.48</v>
      </c>
      <c r="J254" s="47">
        <v>35792.24</v>
      </c>
      <c r="K254" s="47">
        <v>31512.55</v>
      </c>
      <c r="L254" s="47">
        <v>30822.24</v>
      </c>
      <c r="M254" s="47">
        <f>'[1]DATA BASE'!CG258</f>
        <v>35379.02</v>
      </c>
      <c r="N254" s="45">
        <f t="shared" si="3"/>
        <v>376435.02</v>
      </c>
    </row>
    <row r="255" spans="2:14" ht="12">
      <c r="B255" s="47"/>
      <c r="C255" s="47"/>
      <c r="D255" s="47"/>
      <c r="E255" s="45"/>
      <c r="F255" s="47"/>
      <c r="G255" s="45"/>
      <c r="H255" s="47"/>
      <c r="I255" s="47"/>
      <c r="J255" s="47"/>
      <c r="K255" s="47"/>
      <c r="L255" s="47"/>
      <c r="M255" s="47"/>
      <c r="N255" s="45"/>
    </row>
    <row r="256" spans="1:14" ht="12">
      <c r="A256" s="46" t="s">
        <v>62</v>
      </c>
      <c r="B256" s="47"/>
      <c r="C256" s="47"/>
      <c r="D256" s="47"/>
      <c r="E256" s="45"/>
      <c r="F256" s="47"/>
      <c r="G256" s="45"/>
      <c r="H256" s="47"/>
      <c r="I256" s="47"/>
      <c r="J256" s="47"/>
      <c r="K256" s="47"/>
      <c r="L256" s="47"/>
      <c r="M256" s="47"/>
      <c r="N256" s="45"/>
    </row>
    <row r="257" spans="1:14" ht="12">
      <c r="A257" s="40" t="s">
        <v>220</v>
      </c>
      <c r="B257" s="47">
        <v>19557.2</v>
      </c>
      <c r="C257" s="47">
        <v>20045.29</v>
      </c>
      <c r="D257" s="47">
        <v>21157.89</v>
      </c>
      <c r="E257" s="45">
        <v>21928.56</v>
      </c>
      <c r="F257" s="47">
        <v>22147.91</v>
      </c>
      <c r="G257" s="45">
        <v>23985.58</v>
      </c>
      <c r="H257" s="47">
        <v>21272.33</v>
      </c>
      <c r="I257" s="47">
        <v>18093.86</v>
      </c>
      <c r="J257" s="47">
        <v>24780.27</v>
      </c>
      <c r="K257" s="47">
        <v>21817.29</v>
      </c>
      <c r="L257" s="47">
        <v>21339.37</v>
      </c>
      <c r="M257" s="47">
        <f>'[1]DATA BASE'!CG261</f>
        <v>24494.19</v>
      </c>
      <c r="N257" s="45">
        <f t="shared" si="3"/>
        <v>260619.74</v>
      </c>
    </row>
    <row r="258" spans="2:14" ht="12">
      <c r="B258" s="47"/>
      <c r="C258" s="47"/>
      <c r="D258" s="47"/>
      <c r="E258" s="45"/>
      <c r="F258" s="47"/>
      <c r="G258" s="45"/>
      <c r="H258" s="47"/>
      <c r="I258" s="47"/>
      <c r="J258" s="47"/>
      <c r="K258" s="47"/>
      <c r="L258" s="47"/>
      <c r="M258" s="47"/>
      <c r="N258" s="45"/>
    </row>
    <row r="259" spans="1:14" ht="12">
      <c r="A259" s="48" t="s">
        <v>221</v>
      </c>
      <c r="B259" s="47">
        <v>197979.71</v>
      </c>
      <c r="C259" s="47">
        <v>202920.71</v>
      </c>
      <c r="D259" s="47">
        <v>214183.72</v>
      </c>
      <c r="E259" s="45">
        <v>221985.28</v>
      </c>
      <c r="F259" s="47">
        <v>224205.76</v>
      </c>
      <c r="G259" s="45">
        <v>242808.73</v>
      </c>
      <c r="H259" s="47">
        <v>215342.24</v>
      </c>
      <c r="I259" s="47">
        <v>183166.15</v>
      </c>
      <c r="J259" s="47">
        <v>250853.52</v>
      </c>
      <c r="K259" s="47">
        <v>220858.91</v>
      </c>
      <c r="L259" s="47">
        <v>216020.82</v>
      </c>
      <c r="M259" s="47">
        <f>'[1]DATA BASE'!CG263</f>
        <v>247957.47999999998</v>
      </c>
      <c r="N259" s="66">
        <f t="shared" si="3"/>
        <v>2638283.03</v>
      </c>
    </row>
    <row r="260" spans="1:14" ht="12">
      <c r="A260" s="49"/>
      <c r="B260" s="47"/>
      <c r="C260" s="47"/>
      <c r="D260" s="47"/>
      <c r="E260" s="45"/>
      <c r="F260" s="47"/>
      <c r="G260" s="45"/>
      <c r="H260" s="47"/>
      <c r="I260" s="47"/>
      <c r="J260" s="47"/>
      <c r="K260" s="47"/>
      <c r="L260" s="47"/>
      <c r="M260" s="47"/>
      <c r="N260" s="45"/>
    </row>
    <row r="261" spans="1:14" ht="12">
      <c r="A261" s="46" t="s">
        <v>222</v>
      </c>
      <c r="B261" s="47"/>
      <c r="C261" s="47"/>
      <c r="D261" s="47"/>
      <c r="E261" s="45"/>
      <c r="F261" s="47"/>
      <c r="G261" s="45"/>
      <c r="H261" s="47"/>
      <c r="I261" s="47"/>
      <c r="J261" s="47"/>
      <c r="K261" s="47"/>
      <c r="L261" s="47"/>
      <c r="M261" s="47"/>
      <c r="N261" s="45"/>
    </row>
    <row r="262" spans="1:14" ht="12">
      <c r="A262" s="46" t="s">
        <v>67</v>
      </c>
      <c r="B262" s="47"/>
      <c r="C262" s="47"/>
      <c r="D262" s="47"/>
      <c r="E262" s="45"/>
      <c r="F262" s="47"/>
      <c r="G262" s="45"/>
      <c r="H262" s="47"/>
      <c r="I262" s="47"/>
      <c r="J262" s="47"/>
      <c r="K262" s="47"/>
      <c r="L262" s="47"/>
      <c r="M262" s="47"/>
      <c r="N262" s="45"/>
    </row>
    <row r="263" spans="1:14" ht="12">
      <c r="A263" s="40" t="s">
        <v>223</v>
      </c>
      <c r="B263" s="47">
        <v>168768.59</v>
      </c>
      <c r="C263" s="47">
        <v>167294.52</v>
      </c>
      <c r="D263" s="47">
        <v>206429.44</v>
      </c>
      <c r="E263" s="45">
        <v>166669.68</v>
      </c>
      <c r="F263" s="47">
        <v>184480.76</v>
      </c>
      <c r="G263" s="45">
        <v>174553.78</v>
      </c>
      <c r="H263" s="47">
        <v>160314.7</v>
      </c>
      <c r="I263" s="47">
        <v>156359.71</v>
      </c>
      <c r="J263" s="47">
        <v>181973.25</v>
      </c>
      <c r="K263" s="47">
        <v>169455.55</v>
      </c>
      <c r="L263" s="47">
        <v>170535.35</v>
      </c>
      <c r="M263" s="47">
        <f>'[1]DATA BASE'!CG267</f>
        <v>199707.01</v>
      </c>
      <c r="N263" s="45">
        <f t="shared" si="3"/>
        <v>2106542.34</v>
      </c>
    </row>
    <row r="264" spans="2:14" ht="12">
      <c r="B264" s="47"/>
      <c r="C264" s="47"/>
      <c r="D264" s="47"/>
      <c r="E264" s="45"/>
      <c r="F264" s="47"/>
      <c r="G264" s="45"/>
      <c r="H264" s="47"/>
      <c r="I264" s="47"/>
      <c r="J264" s="47"/>
      <c r="K264" s="47"/>
      <c r="L264" s="47"/>
      <c r="M264" s="47"/>
      <c r="N264" s="45"/>
    </row>
    <row r="265" spans="1:14" ht="12">
      <c r="A265" s="46" t="s">
        <v>62</v>
      </c>
      <c r="B265" s="47"/>
      <c r="C265" s="47"/>
      <c r="D265" s="47"/>
      <c r="E265" s="45"/>
      <c r="F265" s="47"/>
      <c r="G265" s="45"/>
      <c r="H265" s="47"/>
      <c r="I265" s="47"/>
      <c r="J265" s="47"/>
      <c r="K265" s="47"/>
      <c r="L265" s="47"/>
      <c r="M265" s="47"/>
      <c r="N265" s="45"/>
    </row>
    <row r="266" spans="1:14" ht="12">
      <c r="A266" s="40" t="s">
        <v>63</v>
      </c>
      <c r="B266" s="47">
        <v>57.33</v>
      </c>
      <c r="C266" s="47">
        <v>56.83</v>
      </c>
      <c r="D266" s="47">
        <v>70.07</v>
      </c>
      <c r="E266" s="45">
        <v>56.61</v>
      </c>
      <c r="F266" s="47">
        <v>62.66</v>
      </c>
      <c r="G266" s="45">
        <v>59.29</v>
      </c>
      <c r="H266" s="47">
        <v>54.46</v>
      </c>
      <c r="I266" s="47">
        <v>53.11</v>
      </c>
      <c r="J266" s="47">
        <v>61.81</v>
      </c>
      <c r="K266" s="47">
        <v>57.56</v>
      </c>
      <c r="L266" s="47">
        <v>57.93</v>
      </c>
      <c r="M266" s="47">
        <f>'[1]DATA BASE'!CG270</f>
        <v>67.84</v>
      </c>
      <c r="N266" s="45">
        <f t="shared" si="3"/>
        <v>715.5</v>
      </c>
    </row>
    <row r="267" spans="2:14" ht="12">
      <c r="B267" s="47"/>
      <c r="C267" s="47"/>
      <c r="D267" s="47"/>
      <c r="E267" s="45"/>
      <c r="F267" s="47"/>
      <c r="G267" s="45"/>
      <c r="H267" s="47"/>
      <c r="I267" s="47"/>
      <c r="J267" s="47"/>
      <c r="K267" s="47"/>
      <c r="L267" s="47"/>
      <c r="M267" s="47"/>
      <c r="N267" s="45"/>
    </row>
    <row r="268" spans="1:14" ht="12">
      <c r="A268" s="48" t="s">
        <v>224</v>
      </c>
      <c r="B268" s="78">
        <v>168825.92</v>
      </c>
      <c r="C268" s="47">
        <v>167351.35</v>
      </c>
      <c r="D268" s="47">
        <v>206499.51</v>
      </c>
      <c r="E268" s="45">
        <v>166726.29</v>
      </c>
      <c r="F268" s="47">
        <v>184543.42</v>
      </c>
      <c r="G268" s="45">
        <v>174613.07</v>
      </c>
      <c r="H268" s="47">
        <v>160369.16</v>
      </c>
      <c r="I268" s="47">
        <v>156412.82</v>
      </c>
      <c r="J268" s="47">
        <v>182035.06</v>
      </c>
      <c r="K268" s="47">
        <v>169513.11</v>
      </c>
      <c r="L268" s="47">
        <v>170593.28</v>
      </c>
      <c r="M268" s="47">
        <f>'[1]DATA BASE'!CG272</f>
        <v>199774.85</v>
      </c>
      <c r="N268" s="66">
        <f aca="true" t="shared" si="4" ref="N268:N305">SUM(B268:M268)</f>
        <v>2107257.84</v>
      </c>
    </row>
    <row r="269" spans="1:14" ht="12">
      <c r="A269" s="49"/>
      <c r="B269" s="47"/>
      <c r="C269" s="47"/>
      <c r="D269" s="47"/>
      <c r="E269" s="45"/>
      <c r="F269" s="47"/>
      <c r="G269" s="45"/>
      <c r="H269" s="47"/>
      <c r="I269" s="47"/>
      <c r="J269" s="47"/>
      <c r="K269" s="47"/>
      <c r="L269" s="47"/>
      <c r="M269" s="47"/>
      <c r="N269" s="45"/>
    </row>
    <row r="270" spans="1:14" ht="12">
      <c r="A270" s="46" t="s">
        <v>225</v>
      </c>
      <c r="B270" s="47"/>
      <c r="C270" s="47"/>
      <c r="D270" s="47"/>
      <c r="E270" s="45"/>
      <c r="F270" s="47"/>
      <c r="G270" s="45"/>
      <c r="H270" s="47"/>
      <c r="I270" s="47"/>
      <c r="J270" s="47"/>
      <c r="K270" s="47"/>
      <c r="L270" s="47"/>
      <c r="M270" s="47"/>
      <c r="N270" s="45"/>
    </row>
    <row r="271" spans="1:14" ht="12">
      <c r="A271" s="46" t="s">
        <v>101</v>
      </c>
      <c r="B271" s="47"/>
      <c r="C271" s="47"/>
      <c r="D271" s="47"/>
      <c r="E271" s="45"/>
      <c r="F271" s="47"/>
      <c r="G271" s="45"/>
      <c r="H271" s="47"/>
      <c r="I271" s="47"/>
      <c r="J271" s="47"/>
      <c r="K271" s="47"/>
      <c r="L271" s="47"/>
      <c r="M271" s="47"/>
      <c r="N271" s="45"/>
    </row>
    <row r="272" spans="1:14" ht="12">
      <c r="A272" s="40" t="s">
        <v>248</v>
      </c>
      <c r="B272" s="47">
        <v>10995.33</v>
      </c>
      <c r="C272" s="47">
        <v>10995.33</v>
      </c>
      <c r="D272" s="47">
        <v>10995.33</v>
      </c>
      <c r="E272" s="45">
        <v>10995.33</v>
      </c>
      <c r="F272" s="47">
        <v>10995.33</v>
      </c>
      <c r="G272" s="45">
        <v>10995.33</v>
      </c>
      <c r="H272" s="47">
        <v>10995.33</v>
      </c>
      <c r="I272" s="47">
        <v>10995.33</v>
      </c>
      <c r="J272" s="47">
        <v>10995.33</v>
      </c>
      <c r="K272" s="47">
        <v>10995.33</v>
      </c>
      <c r="L272" s="47">
        <v>10995.33</v>
      </c>
      <c r="M272" s="47">
        <f>'[1]DATA BASE'!CG276</f>
        <v>10995.33</v>
      </c>
      <c r="N272" s="45">
        <f t="shared" si="4"/>
        <v>131943.96</v>
      </c>
    </row>
    <row r="273" spans="1:14" ht="12">
      <c r="A273" s="40" t="s">
        <v>226</v>
      </c>
      <c r="B273" s="47">
        <v>5324.45</v>
      </c>
      <c r="C273" s="47">
        <v>5324.45</v>
      </c>
      <c r="D273" s="47">
        <v>5324.45</v>
      </c>
      <c r="E273" s="45">
        <v>5324.45</v>
      </c>
      <c r="F273" s="47">
        <v>5324.45</v>
      </c>
      <c r="G273" s="45">
        <v>5324.45</v>
      </c>
      <c r="H273" s="47">
        <v>5324.45</v>
      </c>
      <c r="I273" s="47">
        <v>5324.45</v>
      </c>
      <c r="J273" s="47">
        <v>5324.45</v>
      </c>
      <c r="K273" s="47">
        <v>5324.45</v>
      </c>
      <c r="L273" s="47">
        <v>5324.45</v>
      </c>
      <c r="M273" s="47">
        <f>'[1]DATA BASE'!CG277</f>
        <v>5324.45</v>
      </c>
      <c r="N273" s="45">
        <f t="shared" si="4"/>
        <v>63893.39999999999</v>
      </c>
    </row>
    <row r="274" spans="1:14" ht="12">
      <c r="A274" s="40" t="s">
        <v>249</v>
      </c>
      <c r="B274" s="47">
        <v>752.46</v>
      </c>
      <c r="C274" s="47">
        <v>752.46</v>
      </c>
      <c r="D274" s="47">
        <v>752.46</v>
      </c>
      <c r="E274" s="45">
        <v>752.46</v>
      </c>
      <c r="F274" s="47">
        <v>752.46</v>
      </c>
      <c r="G274" s="45">
        <v>752.46</v>
      </c>
      <c r="H274" s="47">
        <v>752.46</v>
      </c>
      <c r="I274" s="47">
        <v>752.46</v>
      </c>
      <c r="J274" s="47">
        <v>752.46</v>
      </c>
      <c r="K274" s="47">
        <v>752.46</v>
      </c>
      <c r="L274" s="47">
        <v>752.46</v>
      </c>
      <c r="M274" s="47">
        <f>'[1]DATA BASE'!CG278</f>
        <v>752.46</v>
      </c>
      <c r="N274" s="45">
        <f t="shared" si="4"/>
        <v>9029.52</v>
      </c>
    </row>
    <row r="275" spans="2:14" ht="12">
      <c r="B275" s="47"/>
      <c r="C275" s="47"/>
      <c r="D275" s="47"/>
      <c r="E275" s="45"/>
      <c r="F275" s="47"/>
      <c r="G275" s="45"/>
      <c r="H275" s="47"/>
      <c r="I275" s="47"/>
      <c r="J275" s="47"/>
      <c r="K275" s="47"/>
      <c r="L275" s="47"/>
      <c r="M275" s="47"/>
      <c r="N275" s="45"/>
    </row>
    <row r="276" spans="1:14" ht="12">
      <c r="A276" s="46" t="s">
        <v>67</v>
      </c>
      <c r="B276" s="47"/>
      <c r="C276" s="47"/>
      <c r="D276" s="47"/>
      <c r="E276" s="45"/>
      <c r="F276" s="47"/>
      <c r="G276" s="45"/>
      <c r="H276" s="47"/>
      <c r="I276" s="47"/>
      <c r="J276" s="47"/>
      <c r="K276" s="47"/>
      <c r="L276" s="47"/>
      <c r="M276" s="47"/>
      <c r="N276" s="45"/>
    </row>
    <row r="277" spans="1:14" ht="12">
      <c r="A277" s="40" t="s">
        <v>227</v>
      </c>
      <c r="B277" s="47">
        <v>5910467.05</v>
      </c>
      <c r="C277" s="47">
        <v>5998622.98</v>
      </c>
      <c r="D277" s="47">
        <v>5928710.18</v>
      </c>
      <c r="E277" s="45">
        <v>5834954.28</v>
      </c>
      <c r="F277" s="47">
        <v>5469223.19</v>
      </c>
      <c r="G277" s="45">
        <v>7017383.1099999985</v>
      </c>
      <c r="H277" s="47">
        <v>5156110.51</v>
      </c>
      <c r="I277" s="47">
        <v>5363052.52</v>
      </c>
      <c r="J277" s="47">
        <v>6293722.49</v>
      </c>
      <c r="K277" s="47">
        <v>5477028.62</v>
      </c>
      <c r="L277" s="47">
        <v>6065253.269999999</v>
      </c>
      <c r="M277" s="47">
        <f>'[1]DATA BASE'!CG281</f>
        <v>6470899.34</v>
      </c>
      <c r="N277" s="45">
        <f t="shared" si="4"/>
        <v>70985427.53999999</v>
      </c>
    </row>
    <row r="278" spans="2:14" ht="12">
      <c r="B278" s="47"/>
      <c r="C278" s="47"/>
      <c r="D278" s="47"/>
      <c r="E278" s="45"/>
      <c r="F278" s="47"/>
      <c r="G278" s="45"/>
      <c r="H278" s="47"/>
      <c r="I278" s="47"/>
      <c r="J278" s="47"/>
      <c r="K278" s="47"/>
      <c r="L278" s="47"/>
      <c r="M278" s="47"/>
      <c r="N278" s="45"/>
    </row>
    <row r="279" spans="1:14" ht="12">
      <c r="A279" s="40" t="s">
        <v>228</v>
      </c>
      <c r="B279" s="47">
        <v>3390177.24</v>
      </c>
      <c r="C279" s="47">
        <v>3492527.55</v>
      </c>
      <c r="D279" s="47">
        <v>3411357.77</v>
      </c>
      <c r="E279" s="45">
        <v>3310615.73</v>
      </c>
      <c r="F279" s="47">
        <v>3103108.52</v>
      </c>
      <c r="G279" s="45">
        <v>4441991.15</v>
      </c>
      <c r="H279" s="47">
        <v>2925455.76</v>
      </c>
      <c r="I279" s="47">
        <v>3042869.78</v>
      </c>
      <c r="J279" s="47">
        <v>3570910.03</v>
      </c>
      <c r="K279" s="47">
        <v>3107537.15</v>
      </c>
      <c r="L279" s="47">
        <v>3441281.97</v>
      </c>
      <c r="M279" s="47">
        <f>'[1]DATA BASE'!CG283</f>
        <v>3671435.99</v>
      </c>
      <c r="N279" s="45">
        <f t="shared" si="4"/>
        <v>40909268.64</v>
      </c>
    </row>
    <row r="280" spans="1:14" ht="12">
      <c r="A280" s="40" t="s">
        <v>229</v>
      </c>
      <c r="B280" s="47">
        <v>1449561.98</v>
      </c>
      <c r="C280" s="47">
        <v>1499218.05</v>
      </c>
      <c r="D280" s="47">
        <v>1459837.89</v>
      </c>
      <c r="E280" s="45">
        <v>1411418.07</v>
      </c>
      <c r="F280" s="47">
        <v>1322951.31</v>
      </c>
      <c r="G280" s="45">
        <v>1946738.86</v>
      </c>
      <c r="H280" s="47">
        <v>1247212.44</v>
      </c>
      <c r="I280" s="47">
        <v>1297269.67</v>
      </c>
      <c r="J280" s="47">
        <v>1522389.59</v>
      </c>
      <c r="K280" s="47">
        <v>1324839.38</v>
      </c>
      <c r="L280" s="47">
        <v>1467125.13</v>
      </c>
      <c r="M280" s="47">
        <f>'[1]DATA BASE'!CG284</f>
        <v>1565246.93</v>
      </c>
      <c r="N280" s="45">
        <f t="shared" si="4"/>
        <v>17513809.299999997</v>
      </c>
    </row>
    <row r="281" spans="2:14" ht="12">
      <c r="B281" s="47"/>
      <c r="C281" s="47"/>
      <c r="D281" s="47"/>
      <c r="E281" s="45"/>
      <c r="F281" s="47"/>
      <c r="G281" s="45"/>
      <c r="H281" s="47"/>
      <c r="I281" s="47"/>
      <c r="J281" s="47"/>
      <c r="K281" s="47"/>
      <c r="L281" s="47"/>
      <c r="M281" s="47"/>
      <c r="N281" s="45"/>
    </row>
    <row r="282" spans="1:14" ht="12">
      <c r="A282" s="46" t="s">
        <v>62</v>
      </c>
      <c r="B282" s="47"/>
      <c r="C282" s="47"/>
      <c r="D282" s="47"/>
      <c r="E282" s="45"/>
      <c r="F282" s="47"/>
      <c r="G282" s="45"/>
      <c r="H282" s="47"/>
      <c r="I282" s="47"/>
      <c r="J282" s="47"/>
      <c r="K282" s="47"/>
      <c r="L282" s="47"/>
      <c r="M282" s="47"/>
      <c r="N282" s="45"/>
    </row>
    <row r="283" spans="1:14" ht="12">
      <c r="A283" s="40" t="s">
        <v>63</v>
      </c>
      <c r="B283" s="47">
        <v>11405.75</v>
      </c>
      <c r="C283" s="47">
        <v>11405.75</v>
      </c>
      <c r="D283" s="47">
        <v>11405.75</v>
      </c>
      <c r="E283" s="45">
        <v>11379.11</v>
      </c>
      <c r="F283" s="47">
        <v>10665.88</v>
      </c>
      <c r="G283" s="45">
        <v>12172.27</v>
      </c>
      <c r="H283" s="47">
        <v>10055.26</v>
      </c>
      <c r="I283" s="47">
        <v>10458.83</v>
      </c>
      <c r="J283" s="47">
        <v>12273.79</v>
      </c>
      <c r="K283" s="47">
        <v>10681.1</v>
      </c>
      <c r="L283" s="47">
        <v>11828.23</v>
      </c>
      <c r="M283" s="47">
        <f>'[1]DATA BASE'!CG287</f>
        <v>12619.31</v>
      </c>
      <c r="N283" s="45">
        <f t="shared" si="4"/>
        <v>136351.03</v>
      </c>
    </row>
    <row r="284" spans="1:14" ht="12">
      <c r="A284" s="40" t="s">
        <v>230</v>
      </c>
      <c r="B284" s="47">
        <v>78402.72</v>
      </c>
      <c r="C284" s="47">
        <v>78402.72</v>
      </c>
      <c r="D284" s="47">
        <v>78402.72</v>
      </c>
      <c r="E284" s="45">
        <v>78219.58</v>
      </c>
      <c r="F284" s="47">
        <v>73316.83</v>
      </c>
      <c r="G284" s="45">
        <v>83671.74</v>
      </c>
      <c r="H284" s="47">
        <v>69119.45</v>
      </c>
      <c r="I284" s="47">
        <v>71893.57</v>
      </c>
      <c r="J284" s="47">
        <v>84369.53</v>
      </c>
      <c r="K284" s="47">
        <v>73421.46</v>
      </c>
      <c r="L284" s="47">
        <v>81306.82</v>
      </c>
      <c r="M284" s="47">
        <f>'[1]DATA BASE'!CG288</f>
        <v>86744.64</v>
      </c>
      <c r="N284" s="45">
        <f t="shared" si="4"/>
        <v>937271.7800000001</v>
      </c>
    </row>
    <row r="285" spans="1:14" ht="12">
      <c r="A285" s="40" t="s">
        <v>231</v>
      </c>
      <c r="B285" s="47">
        <v>216440.61</v>
      </c>
      <c r="C285" s="47">
        <v>216440.61</v>
      </c>
      <c r="D285" s="47">
        <v>216440.61</v>
      </c>
      <c r="E285" s="45">
        <v>215935.04</v>
      </c>
      <c r="F285" s="47">
        <v>202400.37</v>
      </c>
      <c r="G285" s="45">
        <v>230986.42</v>
      </c>
      <c r="H285" s="47">
        <v>190812.97</v>
      </c>
      <c r="I285" s="47">
        <v>198471.3</v>
      </c>
      <c r="J285" s="47">
        <v>232912.74</v>
      </c>
      <c r="K285" s="47">
        <v>202689.23</v>
      </c>
      <c r="L285" s="47">
        <v>224457.75</v>
      </c>
      <c r="M285" s="47">
        <f>'[1]DATA BASE'!CG289</f>
        <v>239469.55</v>
      </c>
      <c r="N285" s="45">
        <f t="shared" si="4"/>
        <v>2587457.1999999997</v>
      </c>
    </row>
    <row r="286" spans="1:14" ht="12">
      <c r="A286" s="40" t="s">
        <v>232</v>
      </c>
      <c r="B286" s="47">
        <v>13765.81</v>
      </c>
      <c r="C286" s="47">
        <v>16658.16</v>
      </c>
      <c r="D286" s="47">
        <v>14364.35</v>
      </c>
      <c r="E286" s="45">
        <v>11709.08</v>
      </c>
      <c r="F286" s="47">
        <v>10975.16</v>
      </c>
      <c r="G286" s="45">
        <v>37976</v>
      </c>
      <c r="H286" s="47">
        <v>10346.84</v>
      </c>
      <c r="I286" s="47">
        <v>10762.11</v>
      </c>
      <c r="J286" s="47">
        <v>12629.7</v>
      </c>
      <c r="K286" s="47">
        <v>10990.83</v>
      </c>
      <c r="L286" s="47">
        <v>12171.23</v>
      </c>
      <c r="M286" s="47">
        <f>'[1]DATA BASE'!CG290</f>
        <v>12985.24</v>
      </c>
      <c r="N286" s="45">
        <f t="shared" si="4"/>
        <v>175334.50999999998</v>
      </c>
    </row>
    <row r="287" spans="1:14" ht="12">
      <c r="A287" s="40" t="s">
        <v>64</v>
      </c>
      <c r="B287" s="47">
        <v>89187.8</v>
      </c>
      <c r="C287" s="47">
        <v>89187.8</v>
      </c>
      <c r="D287" s="47">
        <v>89187.8</v>
      </c>
      <c r="E287" s="45">
        <v>88979.47</v>
      </c>
      <c r="F287" s="47">
        <v>83402.3</v>
      </c>
      <c r="G287" s="45">
        <v>95181.63</v>
      </c>
      <c r="H287" s="47">
        <v>78627.52</v>
      </c>
      <c r="I287" s="47">
        <v>81783.26</v>
      </c>
      <c r="J287" s="47">
        <v>95975.41</v>
      </c>
      <c r="K287" s="47">
        <v>83521.33</v>
      </c>
      <c r="L287" s="47">
        <v>92491.39</v>
      </c>
      <c r="M287" s="47">
        <f>'[1]DATA BASE'!CG291</f>
        <v>98677.24</v>
      </c>
      <c r="N287" s="45">
        <f t="shared" si="4"/>
        <v>1066202.9500000002</v>
      </c>
    </row>
    <row r="288" spans="1:14" ht="12">
      <c r="A288" s="40" t="s">
        <v>233</v>
      </c>
      <c r="B288" s="47">
        <v>387891.85</v>
      </c>
      <c r="C288" s="47">
        <v>387891.85</v>
      </c>
      <c r="D288" s="47">
        <v>387891.85</v>
      </c>
      <c r="E288" s="45">
        <v>386985.79</v>
      </c>
      <c r="F288" s="47">
        <v>362729.78</v>
      </c>
      <c r="G288" s="45">
        <v>413959.97</v>
      </c>
      <c r="H288" s="47">
        <v>341963.52</v>
      </c>
      <c r="I288" s="47">
        <v>355688.33</v>
      </c>
      <c r="J288" s="47">
        <v>417412.22</v>
      </c>
      <c r="K288" s="47">
        <v>363247.45</v>
      </c>
      <c r="L288" s="47">
        <v>402259.68</v>
      </c>
      <c r="M288" s="47">
        <f>'[1]DATA BASE'!CG292</f>
        <v>429162.94</v>
      </c>
      <c r="N288" s="45">
        <f t="shared" si="4"/>
        <v>4637085.23</v>
      </c>
    </row>
    <row r="289" spans="2:14" ht="12">
      <c r="B289" s="47"/>
      <c r="C289" s="47"/>
      <c r="D289" s="47"/>
      <c r="E289" s="45"/>
      <c r="F289" s="47"/>
      <c r="G289" s="45"/>
      <c r="H289" s="47"/>
      <c r="I289" s="47"/>
      <c r="J289" s="47"/>
      <c r="K289" s="47"/>
      <c r="L289" s="47"/>
      <c r="M289" s="47"/>
      <c r="N289" s="45"/>
    </row>
    <row r="290" spans="1:14" ht="12">
      <c r="A290" s="48" t="s">
        <v>234</v>
      </c>
      <c r="B290" s="78">
        <v>11564373.050000003</v>
      </c>
      <c r="C290" s="47">
        <v>11807427.71</v>
      </c>
      <c r="D290" s="47">
        <v>11614671.16</v>
      </c>
      <c r="E290" s="45">
        <v>11367268.389999999</v>
      </c>
      <c r="F290" s="47">
        <v>10655845.580000002</v>
      </c>
      <c r="G290" s="45">
        <v>14297133.39</v>
      </c>
      <c r="H290" s="47">
        <v>10046776.509999998</v>
      </c>
      <c r="I290" s="47">
        <v>10449321.61</v>
      </c>
      <c r="J290" s="47">
        <v>12259667.739999998</v>
      </c>
      <c r="K290" s="47">
        <v>10671028.790000001</v>
      </c>
      <c r="L290" s="47">
        <v>11815247.71</v>
      </c>
      <c r="M290" s="47">
        <f>'[1]DATA BASE'!CG294</f>
        <v>12604313.420000002</v>
      </c>
      <c r="N290" s="66">
        <f t="shared" si="4"/>
        <v>139153075.06</v>
      </c>
    </row>
    <row r="291" spans="1:14" ht="12">
      <c r="A291" s="49"/>
      <c r="B291" s="47"/>
      <c r="C291" s="47"/>
      <c r="D291" s="47"/>
      <c r="E291" s="45"/>
      <c r="F291" s="47"/>
      <c r="G291" s="45"/>
      <c r="H291" s="47"/>
      <c r="I291" s="47"/>
      <c r="J291" s="47"/>
      <c r="K291" s="47"/>
      <c r="L291" s="47"/>
      <c r="M291" s="47"/>
      <c r="N291" s="45"/>
    </row>
    <row r="292" spans="1:14" ht="12">
      <c r="A292" s="46" t="s">
        <v>235</v>
      </c>
      <c r="B292" s="47"/>
      <c r="C292" s="47"/>
      <c r="D292" s="47"/>
      <c r="E292" s="45"/>
      <c r="F292" s="47"/>
      <c r="G292" s="45"/>
      <c r="H292" s="47"/>
      <c r="I292" s="47"/>
      <c r="J292" s="47"/>
      <c r="K292" s="47"/>
      <c r="L292" s="47"/>
      <c r="M292" s="47"/>
      <c r="N292" s="45"/>
    </row>
    <row r="293" spans="1:14" ht="12">
      <c r="A293" s="46" t="s">
        <v>67</v>
      </c>
      <c r="B293" s="47"/>
      <c r="C293" s="47"/>
      <c r="D293" s="47"/>
      <c r="E293" s="45"/>
      <c r="F293" s="47"/>
      <c r="G293" s="45"/>
      <c r="H293" s="47"/>
      <c r="I293" s="47"/>
      <c r="J293" s="47"/>
      <c r="K293" s="47"/>
      <c r="L293" s="47"/>
      <c r="M293" s="47"/>
      <c r="N293" s="45"/>
    </row>
    <row r="294" spans="1:14" ht="12">
      <c r="A294" s="40" t="s">
        <v>236</v>
      </c>
      <c r="B294" s="47">
        <v>250237.4</v>
      </c>
      <c r="C294" s="47">
        <v>260065.07</v>
      </c>
      <c r="D294" s="47">
        <v>255030.54</v>
      </c>
      <c r="E294" s="45">
        <v>255536.28</v>
      </c>
      <c r="F294" s="47">
        <v>239974.48</v>
      </c>
      <c r="G294" s="45">
        <v>265507.14</v>
      </c>
      <c r="H294" s="47">
        <v>256971.03</v>
      </c>
      <c r="I294" s="47">
        <v>223621.83</v>
      </c>
      <c r="J294" s="47">
        <v>267803.83</v>
      </c>
      <c r="K294" s="47">
        <v>247438.93</v>
      </c>
      <c r="L294" s="47">
        <v>235811.94</v>
      </c>
      <c r="M294" s="47">
        <f>'[1]DATA BASE'!CG298</f>
        <v>259593.82</v>
      </c>
      <c r="N294" s="45">
        <f t="shared" si="4"/>
        <v>3017592.29</v>
      </c>
    </row>
    <row r="295" spans="2:14" ht="12">
      <c r="B295" s="47"/>
      <c r="C295" s="47"/>
      <c r="D295" s="47"/>
      <c r="E295" s="45"/>
      <c r="F295" s="47"/>
      <c r="G295" s="45"/>
      <c r="H295" s="47"/>
      <c r="I295" s="47"/>
      <c r="J295" s="47"/>
      <c r="K295" s="47"/>
      <c r="L295" s="47"/>
      <c r="M295" s="47"/>
      <c r="N295" s="45"/>
    </row>
    <row r="296" spans="1:14" ht="12">
      <c r="A296" s="40" t="s">
        <v>237</v>
      </c>
      <c r="B296" s="47">
        <v>87031.11</v>
      </c>
      <c r="C296" s="47">
        <v>90324.07</v>
      </c>
      <c r="D296" s="47">
        <v>88637.15</v>
      </c>
      <c r="E296" s="45">
        <v>88806.61</v>
      </c>
      <c r="F296" s="47">
        <v>83494.96</v>
      </c>
      <c r="G296" s="45">
        <v>92147.54</v>
      </c>
      <c r="H296" s="47">
        <v>89287.35</v>
      </c>
      <c r="I296" s="47">
        <v>77805.33</v>
      </c>
      <c r="J296" s="47">
        <v>93177.69</v>
      </c>
      <c r="K296" s="47">
        <v>86092.08</v>
      </c>
      <c r="L296" s="47">
        <v>82046.68</v>
      </c>
      <c r="M296" s="47">
        <f>'[1]DATA BASE'!CG300</f>
        <v>90321.17</v>
      </c>
      <c r="N296" s="45">
        <f t="shared" si="4"/>
        <v>1049171.7399999998</v>
      </c>
    </row>
    <row r="297" spans="2:14" ht="12">
      <c r="B297" s="47"/>
      <c r="C297" s="47"/>
      <c r="D297" s="47"/>
      <c r="E297" s="45"/>
      <c r="F297" s="47"/>
      <c r="G297" s="45"/>
      <c r="H297" s="47"/>
      <c r="I297" s="47"/>
      <c r="J297" s="47"/>
      <c r="K297" s="47"/>
      <c r="L297" s="47"/>
      <c r="M297" s="47"/>
      <c r="N297" s="45"/>
    </row>
    <row r="298" spans="1:14" ht="12">
      <c r="A298" s="40" t="s">
        <v>238</v>
      </c>
      <c r="B298" s="47">
        <v>1269.24</v>
      </c>
      <c r="C298" s="47">
        <v>1317.28</v>
      </c>
      <c r="D298" s="47">
        <v>1292.67</v>
      </c>
      <c r="E298" s="45">
        <v>1295.14</v>
      </c>
      <c r="F298" s="47">
        <v>1217.67</v>
      </c>
      <c r="G298" s="45">
        <v>1343.88</v>
      </c>
      <c r="H298" s="47">
        <v>1302.15</v>
      </c>
      <c r="I298" s="47">
        <v>1134.69</v>
      </c>
      <c r="J298" s="47">
        <v>1358.88</v>
      </c>
      <c r="K298" s="47">
        <v>1255.54</v>
      </c>
      <c r="L298" s="47">
        <v>1196.55</v>
      </c>
      <c r="M298" s="47">
        <f>'[1]DATA BASE'!CG302</f>
        <v>1317.22</v>
      </c>
      <c r="N298" s="45">
        <f t="shared" si="4"/>
        <v>15300.910000000002</v>
      </c>
    </row>
    <row r="299" spans="1:14" ht="12">
      <c r="A299" s="40" t="s">
        <v>239</v>
      </c>
      <c r="B299" s="47">
        <v>4350.02</v>
      </c>
      <c r="C299" s="47">
        <v>4513.85</v>
      </c>
      <c r="D299" s="47">
        <v>4429.92</v>
      </c>
      <c r="E299" s="45">
        <v>4438.35</v>
      </c>
      <c r="F299" s="47">
        <v>4173.48</v>
      </c>
      <c r="G299" s="45">
        <v>4604.57</v>
      </c>
      <c r="H299" s="47">
        <v>4462.27</v>
      </c>
      <c r="I299" s="47">
        <v>3889.08</v>
      </c>
      <c r="J299" s="47">
        <v>4657.46</v>
      </c>
      <c r="K299" s="47">
        <v>4303.29</v>
      </c>
      <c r="L299" s="47">
        <v>4101.08</v>
      </c>
      <c r="M299" s="47">
        <f>'[1]DATA BASE'!CG303</f>
        <v>4514.68</v>
      </c>
      <c r="N299" s="45">
        <f t="shared" si="4"/>
        <v>52438.05</v>
      </c>
    </row>
    <row r="300" spans="1:14" ht="12">
      <c r="A300" s="40" t="s">
        <v>240</v>
      </c>
      <c r="B300" s="47">
        <v>1506.42</v>
      </c>
      <c r="C300" s="47">
        <v>1566.68</v>
      </c>
      <c r="D300" s="47">
        <v>1535.81</v>
      </c>
      <c r="E300" s="45">
        <v>1538.91</v>
      </c>
      <c r="F300" s="47">
        <v>1444.35</v>
      </c>
      <c r="G300" s="45">
        <v>1600.05</v>
      </c>
      <c r="H300" s="47">
        <v>1547.71</v>
      </c>
      <c r="I300" s="47">
        <v>1345.92</v>
      </c>
      <c r="J300" s="47">
        <v>1611.84</v>
      </c>
      <c r="K300" s="47">
        <v>1489.27</v>
      </c>
      <c r="L300" s="47">
        <v>1419.29</v>
      </c>
      <c r="M300" s="47">
        <f>'[1]DATA BASE'!CG304</f>
        <v>1562.43</v>
      </c>
      <c r="N300" s="45">
        <f t="shared" si="4"/>
        <v>18168.68</v>
      </c>
    </row>
    <row r="301" spans="2:14" ht="12">
      <c r="B301" s="47"/>
      <c r="C301" s="47"/>
      <c r="D301" s="47"/>
      <c r="E301" s="45"/>
      <c r="F301" s="47"/>
      <c r="G301" s="45"/>
      <c r="H301" s="47"/>
      <c r="I301" s="47"/>
      <c r="J301" s="47"/>
      <c r="K301" s="47"/>
      <c r="L301" s="47"/>
      <c r="M301" s="47"/>
      <c r="N301" s="45"/>
    </row>
    <row r="302" spans="1:14" ht="12">
      <c r="A302" s="46" t="s">
        <v>62</v>
      </c>
      <c r="B302" s="47"/>
      <c r="C302" s="47"/>
      <c r="D302" s="47"/>
      <c r="E302" s="45"/>
      <c r="F302" s="47"/>
      <c r="G302" s="45"/>
      <c r="H302" s="47"/>
      <c r="I302" s="47"/>
      <c r="J302" s="47"/>
      <c r="K302" s="47"/>
      <c r="L302" s="47"/>
      <c r="M302" s="47"/>
      <c r="N302" s="45"/>
    </row>
    <row r="303" spans="1:14" ht="12">
      <c r="A303" s="40" t="s">
        <v>241</v>
      </c>
      <c r="B303" s="47">
        <v>30451.34</v>
      </c>
      <c r="C303" s="47">
        <v>31641.85</v>
      </c>
      <c r="D303" s="47">
        <v>31031.97</v>
      </c>
      <c r="E303" s="45">
        <v>31093.24</v>
      </c>
      <c r="F303" s="47">
        <v>29203.89</v>
      </c>
      <c r="G303" s="45">
        <v>32301.09</v>
      </c>
      <c r="H303" s="47">
        <v>31267.04</v>
      </c>
      <c r="I303" s="47">
        <v>27213.84</v>
      </c>
      <c r="J303" s="47">
        <v>32590.6</v>
      </c>
      <c r="K303" s="47">
        <v>30112.28</v>
      </c>
      <c r="L303" s="47">
        <v>28697.33</v>
      </c>
      <c r="M303" s="47">
        <f>'[1]DATA BASE'!CG307</f>
        <v>31591.48</v>
      </c>
      <c r="N303" s="45">
        <f t="shared" si="4"/>
        <v>367195.95</v>
      </c>
    </row>
    <row r="304" spans="2:14" ht="12">
      <c r="B304" s="47"/>
      <c r="C304" s="47"/>
      <c r="D304" s="47"/>
      <c r="E304" s="45"/>
      <c r="F304" s="47"/>
      <c r="G304" s="45"/>
      <c r="H304" s="47"/>
      <c r="I304" s="47"/>
      <c r="J304" s="47"/>
      <c r="K304" s="47"/>
      <c r="L304" s="47"/>
      <c r="M304" s="47"/>
      <c r="N304" s="45"/>
    </row>
    <row r="305" spans="1:15" ht="12">
      <c r="A305" s="48" t="s">
        <v>242</v>
      </c>
      <c r="B305" s="78">
        <v>374845.53</v>
      </c>
      <c r="C305" s="47">
        <v>389428.8</v>
      </c>
      <c r="D305" s="47">
        <v>381958.06</v>
      </c>
      <c r="E305" s="45">
        <v>382708.53</v>
      </c>
      <c r="F305" s="47">
        <v>359508.83</v>
      </c>
      <c r="G305" s="45">
        <v>397504.27</v>
      </c>
      <c r="H305" s="47">
        <v>384837.55</v>
      </c>
      <c r="I305" s="47">
        <v>335010.69</v>
      </c>
      <c r="J305" s="47">
        <v>401200.3</v>
      </c>
      <c r="K305" s="47">
        <v>370691.39</v>
      </c>
      <c r="L305" s="47">
        <v>353272.87</v>
      </c>
      <c r="M305" s="47">
        <f>'[1]DATA BASE'!CG309</f>
        <v>388900.79999999993</v>
      </c>
      <c r="N305" s="66">
        <f t="shared" si="4"/>
        <v>4519867.62</v>
      </c>
      <c r="O305" s="45"/>
    </row>
    <row r="306" spans="1:14" ht="12">
      <c r="A306" s="49"/>
      <c r="N306" s="45"/>
    </row>
    <row r="307" ht="12">
      <c r="N307" s="45"/>
    </row>
    <row r="308" ht="12">
      <c r="N308" s="67">
        <f>SUM(N5:N306)/2</f>
        <v>1079514362.6299994</v>
      </c>
    </row>
    <row r="309" ht="12">
      <c r="N309" s="45"/>
    </row>
    <row r="310" ht="12">
      <c r="N310" s="45"/>
    </row>
    <row r="311" ht="12">
      <c r="N311" s="45"/>
    </row>
    <row r="312" ht="12">
      <c r="N312" s="45"/>
    </row>
  </sheetData>
  <sheetProtection/>
  <printOptions/>
  <pageMargins left="0.25" right="0" top="1" bottom="0" header="0.5" footer="0.5"/>
  <pageSetup horizontalDpi="600" verticalDpi="600" orientation="landscape" paperSize="5" scale="83" r:id="rId1"/>
  <headerFooter alignWithMargins="0">
    <oddHeader>&amp;C&amp;"Arial,Bold"&amp;9NEVADA DEPARTMENT OF TAXATION
CONSOLIDATED TAX DISTRIBUTION
FISCAL YEAR 2011-12</oddHeader>
  </headerFooter>
  <rowBreaks count="7" manualBreakCount="7">
    <brk id="23" max="255" man="1"/>
    <brk id="58" max="255" man="1"/>
    <brk id="94" max="255" man="1"/>
    <brk id="138" max="255" man="1"/>
    <brk id="173" max="255" man="1"/>
    <brk id="214" max="255" man="1"/>
    <brk id="2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pane xSplit="1" ySplit="5" topLeftCell="K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0" sqref="N40"/>
    </sheetView>
  </sheetViews>
  <sheetFormatPr defaultColWidth="9.140625" defaultRowHeight="12.75"/>
  <cols>
    <col min="1" max="1" width="27.8515625" style="0" customWidth="1"/>
    <col min="2" max="13" width="14.00390625" style="0" bestFit="1" customWidth="1"/>
    <col min="14" max="14" width="15.00390625" style="0" bestFit="1" customWidth="1"/>
  </cols>
  <sheetData>
    <row r="2" s="53" customFormat="1" ht="18">
      <c r="A2" s="52" t="s">
        <v>265</v>
      </c>
    </row>
    <row r="3" s="53" customFormat="1" ht="12.75"/>
    <row r="4" s="53" customFormat="1" ht="12.75"/>
    <row r="5" spans="1:14" s="55" customFormat="1" ht="12">
      <c r="A5" s="54" t="s">
        <v>60</v>
      </c>
      <c r="B5" s="54" t="s">
        <v>26</v>
      </c>
      <c r="C5" s="54" t="s">
        <v>27</v>
      </c>
      <c r="D5" s="54" t="s">
        <v>28</v>
      </c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8</v>
      </c>
    </row>
    <row r="7" ht="12.75">
      <c r="A7" s="83" t="s">
        <v>72</v>
      </c>
    </row>
    <row r="8" ht="12.75">
      <c r="A8" s="83" t="s">
        <v>73</v>
      </c>
    </row>
    <row r="9" spans="1:14" ht="12.75">
      <c r="A9" s="84" t="s">
        <v>74</v>
      </c>
      <c r="B9" s="1">
        <v>862.17</v>
      </c>
      <c r="C9" s="1">
        <v>862.17</v>
      </c>
      <c r="D9" s="1">
        <v>862.17</v>
      </c>
      <c r="E9" s="1">
        <v>862.17</v>
      </c>
      <c r="F9" s="1">
        <v>862.17</v>
      </c>
      <c r="G9" s="1">
        <v>862.17</v>
      </c>
      <c r="H9" s="1">
        <v>862.17</v>
      </c>
      <c r="I9" s="1">
        <v>862.17</v>
      </c>
      <c r="J9" s="1">
        <v>862.17</v>
      </c>
      <c r="K9" s="1">
        <v>862.17</v>
      </c>
      <c r="L9" s="1">
        <v>862.17</v>
      </c>
      <c r="M9" s="1">
        <v>862.17</v>
      </c>
      <c r="N9" s="1">
        <f>SUM(B9:M9)</f>
        <v>10346.039999999999</v>
      </c>
    </row>
    <row r="10" spans="1:14" ht="12.75">
      <c r="A10" s="83" t="s">
        <v>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84" t="s">
        <v>75</v>
      </c>
      <c r="B11" s="1">
        <v>21309884.46</v>
      </c>
      <c r="C11" s="1">
        <v>21223562.64</v>
      </c>
      <c r="D11" s="1">
        <v>24178960.11</v>
      </c>
      <c r="E11" s="1">
        <v>21646796.18999999</v>
      </c>
      <c r="F11" s="1">
        <v>21413089.919999994</v>
      </c>
      <c r="G11" s="1">
        <v>27193347.64</v>
      </c>
      <c r="H11" s="1">
        <v>20093271.580000006</v>
      </c>
      <c r="I11" s="1">
        <v>20984678.400000006</v>
      </c>
      <c r="J11" s="1">
        <v>25561537.35999998</v>
      </c>
      <c r="K11" s="1">
        <v>22139421.979999974</v>
      </c>
      <c r="L11" s="1">
        <v>23113587.06</v>
      </c>
      <c r="M11" s="1">
        <v>25422457</v>
      </c>
      <c r="N11" s="1">
        <f aca="true" t="shared" si="0" ref="N11:N40">SUM(B11:M11)</f>
        <v>274280594.34</v>
      </c>
    </row>
    <row r="12" spans="1:14" ht="12.75">
      <c r="A12" s="8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84" t="s">
        <v>76</v>
      </c>
      <c r="B13" s="1">
        <v>652197.33</v>
      </c>
      <c r="C13" s="1">
        <v>649555.42</v>
      </c>
      <c r="D13" s="1">
        <v>740537.71</v>
      </c>
      <c r="E13" s="1">
        <v>662508.65</v>
      </c>
      <c r="F13" s="1">
        <v>655355.98</v>
      </c>
      <c r="G13" s="1">
        <v>833874.88</v>
      </c>
      <c r="H13" s="1">
        <v>614962.42</v>
      </c>
      <c r="I13" s="1">
        <v>642244.28</v>
      </c>
      <c r="J13" s="1">
        <v>782829.78</v>
      </c>
      <c r="K13" s="1">
        <v>677732.8</v>
      </c>
      <c r="L13" s="1">
        <v>707844.81</v>
      </c>
      <c r="M13" s="1">
        <v>779213.35</v>
      </c>
      <c r="N13" s="1">
        <f t="shared" si="0"/>
        <v>8398857.41</v>
      </c>
    </row>
    <row r="14" spans="1:14" ht="12.75">
      <c r="A14" s="84" t="s">
        <v>77</v>
      </c>
      <c r="B14" s="1">
        <v>5991015.11</v>
      </c>
      <c r="C14" s="1">
        <v>5966746.78</v>
      </c>
      <c r="D14" s="1">
        <v>6798167.61</v>
      </c>
      <c r="E14" s="1">
        <v>6085733.75</v>
      </c>
      <c r="F14" s="1">
        <v>6020030.07</v>
      </c>
      <c r="G14" s="1">
        <v>7646738.33</v>
      </c>
      <c r="H14" s="1">
        <v>5648979.19</v>
      </c>
      <c r="I14" s="1">
        <v>5899587.38</v>
      </c>
      <c r="J14" s="1">
        <v>7186839.51</v>
      </c>
      <c r="K14" s="1">
        <v>6224380.95</v>
      </c>
      <c r="L14" s="1">
        <v>6498561.65</v>
      </c>
      <c r="M14" s="1">
        <v>7148397.67</v>
      </c>
      <c r="N14" s="1">
        <f t="shared" si="0"/>
        <v>77115178</v>
      </c>
    </row>
    <row r="15" spans="1:14" ht="12.75">
      <c r="A15" s="84" t="s">
        <v>78</v>
      </c>
      <c r="B15" s="1">
        <v>17224522.28</v>
      </c>
      <c r="C15" s="1">
        <v>17154749.39</v>
      </c>
      <c r="D15" s="1">
        <v>19497356.41</v>
      </c>
      <c r="E15" s="1">
        <v>17496843.95</v>
      </c>
      <c r="F15" s="1">
        <v>17307941.98</v>
      </c>
      <c r="G15" s="1">
        <v>21839850.88</v>
      </c>
      <c r="H15" s="1">
        <v>16241148.79</v>
      </c>
      <c r="I15" s="1">
        <v>16961662.13</v>
      </c>
      <c r="J15" s="1">
        <v>20616812.72</v>
      </c>
      <c r="K15" s="1">
        <v>17882228.6</v>
      </c>
      <c r="L15" s="1">
        <v>18643773.25</v>
      </c>
      <c r="M15" s="1">
        <v>20448711.19</v>
      </c>
      <c r="N15" s="1">
        <f t="shared" si="0"/>
        <v>221315601.57</v>
      </c>
    </row>
    <row r="16" spans="1:14" ht="12.75">
      <c r="A16" s="84" t="s">
        <v>79</v>
      </c>
      <c r="B16" s="1">
        <v>540767.33</v>
      </c>
      <c r="C16" s="1">
        <v>538576.8</v>
      </c>
      <c r="D16" s="1">
        <v>1054750.57</v>
      </c>
      <c r="E16" s="1">
        <v>549316.92</v>
      </c>
      <c r="F16" s="1">
        <v>543386.31</v>
      </c>
      <c r="G16" s="1">
        <v>708810.17</v>
      </c>
      <c r="H16" s="1">
        <v>509894.12</v>
      </c>
      <c r="I16" s="1">
        <v>532514.78</v>
      </c>
      <c r="J16" s="1">
        <v>654576.57</v>
      </c>
      <c r="K16" s="1">
        <v>563528.88</v>
      </c>
      <c r="L16" s="1">
        <v>591706.68</v>
      </c>
      <c r="M16" s="1">
        <v>658490.94</v>
      </c>
      <c r="N16" s="1">
        <f t="shared" si="0"/>
        <v>7446320.07</v>
      </c>
    </row>
    <row r="17" spans="1:14" ht="12.75">
      <c r="A17" s="84" t="s">
        <v>80</v>
      </c>
      <c r="B17" s="1">
        <v>2914673.37</v>
      </c>
      <c r="C17" s="1">
        <v>2902866.65</v>
      </c>
      <c r="D17" s="1">
        <v>3313185.72</v>
      </c>
      <c r="E17" s="1">
        <v>2960754.69</v>
      </c>
      <c r="F17" s="1">
        <v>2928789.36</v>
      </c>
      <c r="G17" s="1">
        <v>3737875.33</v>
      </c>
      <c r="H17" s="1">
        <v>2748270.35</v>
      </c>
      <c r="I17" s="1">
        <v>2870193.1</v>
      </c>
      <c r="J17" s="1">
        <v>3502033.37</v>
      </c>
      <c r="K17" s="1">
        <v>3029821.57</v>
      </c>
      <c r="L17" s="1">
        <v>3166473.74</v>
      </c>
      <c r="M17" s="1">
        <v>3490353.2</v>
      </c>
      <c r="N17" s="1">
        <f t="shared" si="0"/>
        <v>37565290.45</v>
      </c>
    </row>
    <row r="18" spans="1:14" ht="12.75">
      <c r="A18" s="8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84" t="s">
        <v>81</v>
      </c>
      <c r="B19" s="1">
        <v>41488.58</v>
      </c>
      <c r="C19" s="1">
        <v>41320.52</v>
      </c>
      <c r="D19" s="1">
        <v>47057.18</v>
      </c>
      <c r="E19" s="1">
        <v>42144.52</v>
      </c>
      <c r="F19" s="1">
        <v>41689.51</v>
      </c>
      <c r="G19" s="1">
        <v>52890.85</v>
      </c>
      <c r="H19" s="1">
        <v>39119.94</v>
      </c>
      <c r="I19" s="1">
        <v>40855.43</v>
      </c>
      <c r="J19" s="1">
        <v>49749.67</v>
      </c>
      <c r="K19" s="1">
        <v>43098.84</v>
      </c>
      <c r="L19" s="1">
        <v>44985.81</v>
      </c>
      <c r="M19" s="1">
        <v>49458.1</v>
      </c>
      <c r="N19" s="1">
        <f t="shared" si="0"/>
        <v>533858.95</v>
      </c>
    </row>
    <row r="20" spans="1:14" ht="12.75">
      <c r="A20" s="84" t="s">
        <v>82</v>
      </c>
      <c r="B20" s="1">
        <v>238211.87</v>
      </c>
      <c r="C20" s="1">
        <v>237246.93</v>
      </c>
      <c r="D20" s="1">
        <v>272685.79</v>
      </c>
      <c r="E20" s="1">
        <v>241978.03</v>
      </c>
      <c r="F20" s="1">
        <v>239365.55</v>
      </c>
      <c r="G20" s="1">
        <v>311268.7</v>
      </c>
      <c r="H20" s="1">
        <v>224612.01</v>
      </c>
      <c r="I20" s="1">
        <v>234576.57</v>
      </c>
      <c r="J20" s="1">
        <v>288040.25</v>
      </c>
      <c r="K20" s="1">
        <v>248150.2</v>
      </c>
      <c r="L20" s="1">
        <v>260384.31</v>
      </c>
      <c r="M20" s="1">
        <v>289380.4</v>
      </c>
      <c r="N20" s="1">
        <f t="shared" si="0"/>
        <v>3085900.6100000003</v>
      </c>
    </row>
    <row r="21" spans="1:14" ht="12.75">
      <c r="A21" s="84" t="s">
        <v>83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/>
    </row>
    <row r="22" spans="1:14" ht="12.75">
      <c r="A22" s="84" t="s">
        <v>84</v>
      </c>
      <c r="B22" s="1">
        <v>466286.01</v>
      </c>
      <c r="C22" s="1">
        <v>464397.19</v>
      </c>
      <c r="D22" s="1">
        <v>529563.09</v>
      </c>
      <c r="E22" s="1">
        <v>473658.05</v>
      </c>
      <c r="F22" s="1">
        <v>468544.27</v>
      </c>
      <c r="G22" s="1">
        <v>596535.12</v>
      </c>
      <c r="H22" s="1">
        <v>439665.05</v>
      </c>
      <c r="I22" s="1">
        <v>459170.11</v>
      </c>
      <c r="J22" s="1">
        <v>559794.67</v>
      </c>
      <c r="K22" s="1">
        <v>484575.31</v>
      </c>
      <c r="L22" s="1">
        <v>506170.08</v>
      </c>
      <c r="M22" s="1">
        <v>557351.87</v>
      </c>
      <c r="N22" s="1">
        <f t="shared" si="0"/>
        <v>6005710.82</v>
      </c>
    </row>
    <row r="23" spans="1:14" ht="12.75">
      <c r="A23" s="84" t="s">
        <v>85</v>
      </c>
      <c r="B23" s="1">
        <v>55809.35</v>
      </c>
      <c r="C23" s="1">
        <v>55583.28</v>
      </c>
      <c r="D23" s="1">
        <v>63613.88</v>
      </c>
      <c r="E23" s="1">
        <v>56691.7</v>
      </c>
      <c r="F23" s="1">
        <v>56079.64</v>
      </c>
      <c r="G23" s="1">
        <v>72099.56</v>
      </c>
      <c r="H23" s="1">
        <v>52623.11</v>
      </c>
      <c r="I23" s="1">
        <v>54957.65</v>
      </c>
      <c r="J23" s="1">
        <v>67222.6</v>
      </c>
      <c r="K23" s="1">
        <v>58062.35</v>
      </c>
      <c r="L23" s="1">
        <v>60776.28</v>
      </c>
      <c r="M23" s="1">
        <v>67208.57</v>
      </c>
      <c r="N23" s="1">
        <f t="shared" si="0"/>
        <v>720727.97</v>
      </c>
    </row>
    <row r="24" spans="1:14" ht="12.75">
      <c r="A24" s="84" t="s">
        <v>86</v>
      </c>
      <c r="B24" s="1">
        <v>4505158.28</v>
      </c>
      <c r="C24" s="1">
        <v>4486908.84</v>
      </c>
      <c r="D24" s="1">
        <v>5115282.19</v>
      </c>
      <c r="E24" s="1">
        <v>4576385.35</v>
      </c>
      <c r="F24" s="1">
        <v>4526977.12</v>
      </c>
      <c r="G24" s="1">
        <v>5759817.21</v>
      </c>
      <c r="H24" s="1">
        <v>4247952.13</v>
      </c>
      <c r="I24" s="1">
        <v>4436405.92</v>
      </c>
      <c r="J24" s="1">
        <v>5407425.68</v>
      </c>
      <c r="K24" s="1">
        <v>4681520.49</v>
      </c>
      <c r="L24" s="1">
        <v>4889467.29</v>
      </c>
      <c r="M24" s="1">
        <v>5382322.28</v>
      </c>
      <c r="N24" s="1">
        <f t="shared" si="0"/>
        <v>58015622.78000001</v>
      </c>
    </row>
    <row r="25" spans="1:14" ht="12.75">
      <c r="A25" s="84" t="s">
        <v>87</v>
      </c>
      <c r="B25" s="1">
        <v>29205.89</v>
      </c>
      <c r="C25" s="1">
        <v>29087.58</v>
      </c>
      <c r="D25" s="1">
        <v>33130.34</v>
      </c>
      <c r="E25" s="1">
        <v>29667.63</v>
      </c>
      <c r="F25" s="1">
        <v>29347.33</v>
      </c>
      <c r="G25" s="1">
        <v>37245.98</v>
      </c>
      <c r="H25" s="1">
        <v>27538.48</v>
      </c>
      <c r="I25" s="1">
        <v>28760.18</v>
      </c>
      <c r="J25" s="1">
        <v>35025.53</v>
      </c>
      <c r="K25" s="1">
        <v>30340.66</v>
      </c>
      <c r="L25" s="1">
        <v>31671.47</v>
      </c>
      <c r="M25" s="1">
        <v>34825.63</v>
      </c>
      <c r="N25" s="1">
        <f t="shared" si="0"/>
        <v>375846.70000000007</v>
      </c>
    </row>
    <row r="26" spans="1:14" ht="12.75">
      <c r="A26" s="84" t="s">
        <v>88</v>
      </c>
      <c r="B26" s="1">
        <v>1264019.29</v>
      </c>
      <c r="C26" s="1">
        <v>1258899.01</v>
      </c>
      <c r="D26" s="1">
        <v>1431562.47</v>
      </c>
      <c r="E26" s="1">
        <v>1284003.58</v>
      </c>
      <c r="F26" s="1">
        <v>1270141.03</v>
      </c>
      <c r="G26" s="1">
        <v>1604995.06</v>
      </c>
      <c r="H26" s="1">
        <v>1191854.55</v>
      </c>
      <c r="I26" s="1">
        <v>1244729.33</v>
      </c>
      <c r="J26" s="1">
        <v>1513682.14</v>
      </c>
      <c r="K26" s="1">
        <v>1312493.16</v>
      </c>
      <c r="L26" s="1">
        <v>1368799.66</v>
      </c>
      <c r="M26" s="1">
        <v>1502251.77</v>
      </c>
      <c r="N26" s="1">
        <f t="shared" si="0"/>
        <v>16247431.05</v>
      </c>
    </row>
    <row r="27" spans="1:14" ht="12.75">
      <c r="A27" s="84" t="s">
        <v>89</v>
      </c>
      <c r="B27" s="1">
        <v>10211.82</v>
      </c>
      <c r="C27" s="1">
        <v>10170.46</v>
      </c>
      <c r="D27" s="1">
        <v>11621.05</v>
      </c>
      <c r="E27" s="1">
        <v>10373.27</v>
      </c>
      <c r="F27" s="1">
        <v>10261.28</v>
      </c>
      <c r="G27" s="1">
        <v>13135.43</v>
      </c>
      <c r="H27" s="1">
        <v>9628.82</v>
      </c>
      <c r="I27" s="1">
        <v>10055.98</v>
      </c>
      <c r="J27" s="1">
        <v>12282.15</v>
      </c>
      <c r="K27" s="1">
        <v>10618.86</v>
      </c>
      <c r="L27" s="1">
        <v>11104.9</v>
      </c>
      <c r="M27" s="1">
        <v>12256.89</v>
      </c>
      <c r="N27" s="1">
        <f t="shared" si="0"/>
        <v>131720.90999999997</v>
      </c>
    </row>
    <row r="28" spans="1:14" ht="12.75">
      <c r="A28" s="84" t="s">
        <v>90</v>
      </c>
      <c r="B28" s="1">
        <v>622750.08</v>
      </c>
      <c r="C28" s="1">
        <v>620227.45</v>
      </c>
      <c r="D28" s="1">
        <v>703773.19</v>
      </c>
      <c r="E28" s="1">
        <v>632595.83</v>
      </c>
      <c r="F28" s="1">
        <v>625766.1</v>
      </c>
      <c r="G28" s="1">
        <v>786124.41</v>
      </c>
      <c r="H28" s="1">
        <v>587196.35</v>
      </c>
      <c r="I28" s="1">
        <v>613246.41</v>
      </c>
      <c r="J28" s="1">
        <v>744295.18</v>
      </c>
      <c r="K28" s="1">
        <v>646210.56</v>
      </c>
      <c r="L28" s="1">
        <v>673099.94</v>
      </c>
      <c r="M28" s="1">
        <v>736830.51</v>
      </c>
      <c r="N28" s="1">
        <f t="shared" si="0"/>
        <v>7992116.01</v>
      </c>
    </row>
    <row r="29" spans="1:14" ht="12.75">
      <c r="A29" s="84" t="s">
        <v>91</v>
      </c>
      <c r="B29" s="1">
        <v>48726.64</v>
      </c>
      <c r="C29" s="1">
        <v>48529.26</v>
      </c>
      <c r="D29" s="1">
        <v>55493.15</v>
      </c>
      <c r="E29" s="1">
        <v>49497.01</v>
      </c>
      <c r="F29" s="1">
        <v>48962.62</v>
      </c>
      <c r="G29" s="1">
        <v>62805.16</v>
      </c>
      <c r="H29" s="1">
        <v>45944.76</v>
      </c>
      <c r="I29" s="1">
        <v>47983.03</v>
      </c>
      <c r="J29" s="1">
        <v>58645.88</v>
      </c>
      <c r="K29" s="1">
        <v>50680.54</v>
      </c>
      <c r="L29" s="1">
        <v>53023.43</v>
      </c>
      <c r="M29" s="1">
        <v>58576.31</v>
      </c>
      <c r="N29" s="1">
        <f t="shared" si="0"/>
        <v>628867.79</v>
      </c>
    </row>
    <row r="30" spans="1:14" ht="12.75">
      <c r="A30" s="84" t="s">
        <v>92</v>
      </c>
      <c r="B30" s="1">
        <v>994594.67</v>
      </c>
      <c r="C30" s="1">
        <v>990565.78</v>
      </c>
      <c r="D30" s="1">
        <v>1131499.11</v>
      </c>
      <c r="E30" s="1">
        <v>1010319.32</v>
      </c>
      <c r="F30" s="1">
        <v>999411.57</v>
      </c>
      <c r="G30" s="1">
        <v>1278284.99</v>
      </c>
      <c r="H30" s="1">
        <v>937811.79</v>
      </c>
      <c r="I30" s="1">
        <v>979416.35</v>
      </c>
      <c r="J30" s="1">
        <v>1195902.51</v>
      </c>
      <c r="K30" s="1">
        <v>1034141.58</v>
      </c>
      <c r="L30" s="1">
        <v>1081285.76</v>
      </c>
      <c r="M30" s="1">
        <v>1193022.23</v>
      </c>
      <c r="N30" s="1">
        <f t="shared" si="0"/>
        <v>12826255.66</v>
      </c>
    </row>
    <row r="31" ht="12.75">
      <c r="N31" s="1"/>
    </row>
    <row r="32" spans="1:14" ht="12.75">
      <c r="A32" s="83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84" t="s">
        <v>93</v>
      </c>
      <c r="B33" s="1">
        <v>39174.7</v>
      </c>
      <c r="C33" s="1">
        <v>39016.01</v>
      </c>
      <c r="D33" s="1">
        <v>44534.72</v>
      </c>
      <c r="E33" s="1">
        <v>39794.05</v>
      </c>
      <c r="F33" s="1">
        <v>39364.42</v>
      </c>
      <c r="G33" s="1">
        <v>50250.51</v>
      </c>
      <c r="H33" s="1">
        <v>36938.16</v>
      </c>
      <c r="I33" s="1">
        <v>38576.86</v>
      </c>
      <c r="J33" s="1">
        <v>47072.77</v>
      </c>
      <c r="K33" s="1">
        <v>40723.4</v>
      </c>
      <c r="L33" s="1">
        <v>42562.21</v>
      </c>
      <c r="M33" s="1">
        <v>46920.37</v>
      </c>
      <c r="N33" s="1">
        <f t="shared" si="0"/>
        <v>504928.18</v>
      </c>
    </row>
    <row r="34" spans="1:14" ht="12.75">
      <c r="A34" s="84" t="s">
        <v>94</v>
      </c>
      <c r="B34" s="1">
        <v>3107226.88</v>
      </c>
      <c r="C34" s="1">
        <v>3094640.16</v>
      </c>
      <c r="D34" s="1">
        <v>3522706.01</v>
      </c>
      <c r="E34" s="1">
        <v>3156352.49</v>
      </c>
      <c r="F34" s="1">
        <v>3122275.42</v>
      </c>
      <c r="G34" s="1">
        <v>3956409.62</v>
      </c>
      <c r="H34" s="1">
        <v>2929830.7</v>
      </c>
      <c r="I34" s="1">
        <v>3059808.08</v>
      </c>
      <c r="J34" s="1">
        <v>3724421.76</v>
      </c>
      <c r="K34" s="1">
        <v>3227389.36</v>
      </c>
      <c r="L34" s="1">
        <v>3367830.21</v>
      </c>
      <c r="M34" s="1">
        <v>3700689.24</v>
      </c>
      <c r="N34" s="1">
        <f t="shared" si="0"/>
        <v>39969579.93</v>
      </c>
    </row>
    <row r="35" spans="1:14" ht="12.75">
      <c r="A35" s="84" t="s">
        <v>95</v>
      </c>
      <c r="B35" s="1">
        <v>140375.42</v>
      </c>
      <c r="C35" s="1">
        <v>139806.78</v>
      </c>
      <c r="D35" s="1">
        <v>159034.09</v>
      </c>
      <c r="E35" s="1">
        <v>142594.77</v>
      </c>
      <c r="F35" s="1">
        <v>141055.26</v>
      </c>
      <c r="G35" s="1">
        <v>178400.8</v>
      </c>
      <c r="H35" s="1">
        <v>132361.18</v>
      </c>
      <c r="I35" s="1">
        <v>138233.17</v>
      </c>
      <c r="J35" s="1">
        <v>168151.68</v>
      </c>
      <c r="K35" s="1">
        <v>145773.13</v>
      </c>
      <c r="L35" s="1">
        <v>152055.45</v>
      </c>
      <c r="M35" s="1">
        <v>166945.19</v>
      </c>
      <c r="N35" s="1">
        <f t="shared" si="0"/>
        <v>1804786.9199999997</v>
      </c>
    </row>
    <row r="36" spans="1:14" ht="12.75">
      <c r="A36" s="84" t="s">
        <v>96</v>
      </c>
      <c r="B36" s="1">
        <v>1283613.05</v>
      </c>
      <c r="C36" s="1">
        <v>1278413.4</v>
      </c>
      <c r="D36" s="1">
        <v>1454336.6</v>
      </c>
      <c r="E36" s="1">
        <v>1303907.12</v>
      </c>
      <c r="F36" s="1">
        <v>1289829.69</v>
      </c>
      <c r="G36" s="1">
        <v>1631644.16</v>
      </c>
      <c r="H36" s="1">
        <v>1210329.68</v>
      </c>
      <c r="I36" s="1">
        <v>1264024.07</v>
      </c>
      <c r="J36" s="1">
        <v>1537704.78</v>
      </c>
      <c r="K36" s="1">
        <v>1332999.88</v>
      </c>
      <c r="L36" s="1">
        <v>1390505.65</v>
      </c>
      <c r="M36" s="1">
        <v>1526800.15</v>
      </c>
      <c r="N36" s="1">
        <f t="shared" si="0"/>
        <v>16504108.23</v>
      </c>
    </row>
    <row r="37" spans="1:14" ht="12.75">
      <c r="A37" s="84" t="s">
        <v>97</v>
      </c>
      <c r="B37" s="1">
        <v>53960.57</v>
      </c>
      <c r="C37" s="1">
        <v>53741.98</v>
      </c>
      <c r="D37" s="1">
        <v>61326.82</v>
      </c>
      <c r="E37" s="1">
        <v>54813.69</v>
      </c>
      <c r="F37" s="1">
        <v>54221.9</v>
      </c>
      <c r="G37" s="1">
        <v>69165.75</v>
      </c>
      <c r="H37" s="1">
        <v>50879.88</v>
      </c>
      <c r="I37" s="1">
        <v>53137.08</v>
      </c>
      <c r="J37" s="1">
        <v>64823.52</v>
      </c>
      <c r="K37" s="1">
        <v>56089.15</v>
      </c>
      <c r="L37" s="1">
        <v>58612.57</v>
      </c>
      <c r="M37" s="1">
        <v>64593.34</v>
      </c>
      <c r="N37" s="1">
        <f t="shared" si="0"/>
        <v>695366.25</v>
      </c>
    </row>
    <row r="38" spans="1:14" ht="12.75">
      <c r="A38" s="84" t="s">
        <v>98</v>
      </c>
      <c r="B38" s="1">
        <v>10283.07</v>
      </c>
      <c r="C38" s="1">
        <v>10241.42</v>
      </c>
      <c r="D38" s="1">
        <v>11628.14</v>
      </c>
      <c r="E38" s="1">
        <v>10445.65</v>
      </c>
      <c r="F38" s="1">
        <v>10332.88</v>
      </c>
      <c r="G38" s="1">
        <v>13002.55</v>
      </c>
      <c r="H38" s="1">
        <v>9696</v>
      </c>
      <c r="I38" s="1">
        <v>10126.15</v>
      </c>
      <c r="J38" s="1">
        <v>12296.95</v>
      </c>
      <c r="K38" s="1">
        <v>10672.45</v>
      </c>
      <c r="L38" s="1">
        <v>11120.48</v>
      </c>
      <c r="M38" s="1">
        <v>12182.34</v>
      </c>
      <c r="N38" s="1">
        <f t="shared" si="0"/>
        <v>132028.08</v>
      </c>
    </row>
    <row r="39" ht="12.75">
      <c r="N39" s="1"/>
    </row>
    <row r="40" spans="1:14" ht="12.75">
      <c r="A40" s="83" t="s">
        <v>99</v>
      </c>
      <c r="B40" s="1">
        <f aca="true" t="shared" si="1" ref="B40:M40">SUM(B9:B39)</f>
        <v>61545018.22</v>
      </c>
      <c r="C40" s="1">
        <f t="shared" si="1"/>
        <v>61295715.89999999</v>
      </c>
      <c r="D40" s="1">
        <f t="shared" si="1"/>
        <v>70232668.11999999</v>
      </c>
      <c r="E40" s="1">
        <f t="shared" si="1"/>
        <v>62518038.379999995</v>
      </c>
      <c r="F40" s="1">
        <f t="shared" si="1"/>
        <v>61843081.379999995</v>
      </c>
      <c r="G40" s="1">
        <f t="shared" si="1"/>
        <v>78435435.26</v>
      </c>
      <c r="H40" s="1">
        <f t="shared" si="1"/>
        <v>58031371.20999999</v>
      </c>
      <c r="I40" s="1">
        <f t="shared" si="1"/>
        <v>60605804.61</v>
      </c>
      <c r="J40" s="1">
        <f t="shared" si="1"/>
        <v>73792029.2</v>
      </c>
      <c r="K40" s="1">
        <f t="shared" si="1"/>
        <v>63931516.86999999</v>
      </c>
      <c r="L40" s="1">
        <f t="shared" si="1"/>
        <v>66726264.85999999</v>
      </c>
      <c r="M40" s="1">
        <f t="shared" si="1"/>
        <v>73350100.71000002</v>
      </c>
      <c r="N40" s="1">
        <f t="shared" si="0"/>
        <v>792307044.72</v>
      </c>
    </row>
  </sheetData>
  <sheetProtection/>
  <printOptions/>
  <pageMargins left="0.53" right="0.48" top="0.75" bottom="1" header="0.5" footer="0.5"/>
  <pageSetup fitToHeight="1" fitToWidth="1" horizontalDpi="1200" verticalDpi="12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Marian Henderson</cp:lastModifiedBy>
  <cp:lastPrinted>2012-11-09T21:46:03Z</cp:lastPrinted>
  <dcterms:created xsi:type="dcterms:W3CDTF">2001-08-23T18:20:27Z</dcterms:created>
  <dcterms:modified xsi:type="dcterms:W3CDTF">2013-12-19T19:02:53Z</dcterms:modified>
  <cp:category/>
  <cp:version/>
  <cp:contentType/>
  <cp:contentStatus/>
</cp:coreProperties>
</file>