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00" yWindow="705" windowWidth="10800" windowHeight="9075" activeTab="4"/>
  </bookViews>
  <sheets>
    <sheet name="SUMMARY" sheetId="4" r:id="rId1"/>
    <sheet name="BCCRT" sheetId="5" r:id="rId2"/>
    <sheet name="SCCRT" sheetId="6" r:id="rId3"/>
    <sheet name="CIG TAX" sheetId="7" r:id="rId4"/>
    <sheet name="LIQ TAX" sheetId="8" r:id="rId5"/>
    <sheet name="RPTT" sheetId="9" r:id="rId6"/>
    <sheet name="Gov't Services" sheetId="10" r:id="rId7"/>
    <sheet name="CTX DISTRIBUTION" sheetId="11" r:id="rId8"/>
    <sheet name="MONTHLY WA" sheetId="12" r:id="rId9"/>
    <sheet name="SCCRT In State" sheetId="14" r:id="rId10"/>
    <sheet name="SCCRT Out of State" sheetId="15" r:id="rId11"/>
  </sheets>
  <definedNames>
    <definedName name="_xlnm.Print_Area" localSheetId="1">BCCRT!$A$1:$N$39</definedName>
    <definedName name="_xlnm.Print_Area" localSheetId="2">SCCRT!$A$1:$N$39</definedName>
    <definedName name="_xlnm.Print_Titles" localSheetId="7">'CTX DISTRIBUTION'!$1:$2</definedName>
  </definedNames>
  <calcPr calcId="144525"/>
</workbook>
</file>

<file path=xl/calcChain.xml><?xml version="1.0" encoding="utf-8"?>
<calcChain xmlns="http://schemas.openxmlformats.org/spreadsheetml/2006/main">
  <c r="C27" i="7" l="1"/>
  <c r="N284" i="11" l="1"/>
  <c r="M24" i="15" l="1"/>
  <c r="L24" i="15"/>
  <c r="K24" i="15"/>
  <c r="J24" i="15"/>
  <c r="I24" i="15"/>
  <c r="H24" i="15"/>
  <c r="G24" i="15"/>
  <c r="F24" i="15"/>
  <c r="E24" i="15"/>
  <c r="D24" i="15"/>
  <c r="C24" i="15"/>
  <c r="B24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24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N21" i="14"/>
  <c r="N20" i="14"/>
  <c r="D20" i="14"/>
  <c r="C20" i="14"/>
  <c r="B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D7" i="14"/>
  <c r="C7" i="14"/>
  <c r="B7" i="14"/>
  <c r="N6" i="14"/>
  <c r="N5" i="14"/>
  <c r="M29" i="12"/>
  <c r="L29" i="12"/>
  <c r="K29" i="12"/>
  <c r="J29" i="12"/>
  <c r="I29" i="12"/>
  <c r="H29" i="12"/>
  <c r="G29" i="12"/>
  <c r="F29" i="12"/>
  <c r="E29" i="12"/>
  <c r="D29" i="12"/>
  <c r="C29" i="12"/>
  <c r="B29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302" i="11"/>
  <c r="N300" i="11"/>
  <c r="N297" i="11"/>
  <c r="N296" i="11"/>
  <c r="N295" i="11"/>
  <c r="N293" i="11"/>
  <c r="N291" i="11"/>
  <c r="N287" i="11"/>
  <c r="N285" i="11"/>
  <c r="N283" i="11"/>
  <c r="N282" i="11"/>
  <c r="N281" i="11"/>
  <c r="N280" i="11"/>
  <c r="N277" i="11"/>
  <c r="N276" i="11"/>
  <c r="N274" i="11"/>
  <c r="N271" i="11"/>
  <c r="N270" i="11"/>
  <c r="N269" i="11"/>
  <c r="N265" i="11"/>
  <c r="N263" i="11"/>
  <c r="N260" i="11"/>
  <c r="N256" i="11"/>
  <c r="N254" i="11"/>
  <c r="N251" i="11"/>
  <c r="N249" i="11"/>
  <c r="N245" i="11"/>
  <c r="C245" i="11"/>
  <c r="N243" i="11"/>
  <c r="C243" i="11"/>
  <c r="N242" i="11"/>
  <c r="C242" i="11"/>
  <c r="N241" i="11"/>
  <c r="C241" i="11"/>
  <c r="N240" i="11"/>
  <c r="C240" i="11"/>
  <c r="N238" i="11"/>
  <c r="C238" i="11"/>
  <c r="N237" i="11"/>
  <c r="C237" i="11"/>
  <c r="N234" i="11"/>
  <c r="C234" i="11"/>
  <c r="N233" i="11"/>
  <c r="C233" i="11"/>
  <c r="N232" i="11"/>
  <c r="C232" i="11"/>
  <c r="N231" i="11"/>
  <c r="C231" i="11"/>
  <c r="N230" i="11"/>
  <c r="C230" i="11"/>
  <c r="N229" i="11"/>
  <c r="C229" i="11"/>
  <c r="N228" i="11"/>
  <c r="C228" i="11"/>
  <c r="N226" i="11"/>
  <c r="C226" i="11"/>
  <c r="N222" i="11"/>
  <c r="N220" i="11"/>
  <c r="N217" i="11"/>
  <c r="N213" i="11"/>
  <c r="N211" i="11"/>
  <c r="N210" i="11"/>
  <c r="N209" i="11"/>
  <c r="N208" i="11"/>
  <c r="N207" i="11"/>
  <c r="N206" i="11"/>
  <c r="N205" i="11"/>
  <c r="N204" i="11"/>
  <c r="N201" i="11"/>
  <c r="N200" i="11"/>
  <c r="N198" i="11"/>
  <c r="N195" i="11"/>
  <c r="N194" i="11"/>
  <c r="N190" i="11"/>
  <c r="N188" i="11"/>
  <c r="N187" i="11"/>
  <c r="N186" i="11"/>
  <c r="N183" i="11"/>
  <c r="N182" i="11"/>
  <c r="N181" i="11"/>
  <c r="N179" i="11"/>
  <c r="N177" i="11"/>
  <c r="N173" i="11"/>
  <c r="N171" i="11"/>
  <c r="N168" i="11"/>
  <c r="N167" i="11"/>
  <c r="N166" i="11"/>
  <c r="N164" i="11"/>
  <c r="N161" i="11"/>
  <c r="N157" i="11"/>
  <c r="N155" i="11"/>
  <c r="N154" i="11"/>
  <c r="N153" i="11"/>
  <c r="N152" i="11"/>
  <c r="N151" i="11"/>
  <c r="N150" i="11"/>
  <c r="N149" i="11"/>
  <c r="N148" i="11"/>
  <c r="N147" i="11"/>
  <c r="N144" i="11"/>
  <c r="N142" i="11"/>
  <c r="N138" i="11"/>
  <c r="N136" i="11"/>
  <c r="N135" i="11"/>
  <c r="N132" i="11"/>
  <c r="N131" i="11"/>
  <c r="N129" i="11"/>
  <c r="N126" i="11"/>
  <c r="N122" i="11"/>
  <c r="N120" i="11"/>
  <c r="N119" i="11"/>
  <c r="N117" i="11"/>
  <c r="N113" i="11"/>
  <c r="N111" i="11"/>
  <c r="N110" i="11"/>
  <c r="N109" i="11"/>
  <c r="N107" i="11"/>
  <c r="N106" i="11"/>
  <c r="N105" i="11"/>
  <c r="N104" i="11"/>
  <c r="N102" i="11"/>
  <c r="N99" i="11"/>
  <c r="N98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2" i="11"/>
  <c r="N71" i="11"/>
  <c r="N70" i="11"/>
  <c r="N68" i="11"/>
  <c r="N65" i="11"/>
  <c r="N64" i="11"/>
  <c r="N63" i="11"/>
  <c r="N62" i="11"/>
  <c r="N58" i="11"/>
  <c r="N56" i="11"/>
  <c r="N55" i="11"/>
  <c r="N54" i="11"/>
  <c r="N53" i="11"/>
  <c r="N52" i="11"/>
  <c r="N51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5" i="11"/>
  <c r="N34" i="11"/>
  <c r="N33" i="11"/>
  <c r="N32" i="11"/>
  <c r="N31" i="11"/>
  <c r="N29" i="11"/>
  <c r="N27" i="11"/>
  <c r="N23" i="11"/>
  <c r="N21" i="11"/>
  <c r="N20" i="11"/>
  <c r="N17" i="11"/>
  <c r="N15" i="11"/>
  <c r="N11" i="11"/>
  <c r="N9" i="11"/>
  <c r="N8" i="11"/>
  <c r="N5" i="11"/>
  <c r="A39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N22" i="10"/>
  <c r="N21" i="10"/>
  <c r="G24" i="4" s="1"/>
  <c r="N20" i="10"/>
  <c r="G23" i="4" s="1"/>
  <c r="N19" i="10"/>
  <c r="G22" i="4" s="1"/>
  <c r="N18" i="10"/>
  <c r="G21" i="4" s="1"/>
  <c r="N17" i="10"/>
  <c r="G20" i="4" s="1"/>
  <c r="N16" i="10"/>
  <c r="G19" i="4" s="1"/>
  <c r="N15" i="10"/>
  <c r="G18" i="4" s="1"/>
  <c r="N14" i="10"/>
  <c r="G17" i="4" s="1"/>
  <c r="N13" i="10"/>
  <c r="G16" i="4" s="1"/>
  <c r="N12" i="10"/>
  <c r="G15" i="4" s="1"/>
  <c r="N11" i="10"/>
  <c r="G14" i="4" s="1"/>
  <c r="N10" i="10"/>
  <c r="G13" i="4" s="1"/>
  <c r="N9" i="10"/>
  <c r="G12" i="4" s="1"/>
  <c r="N8" i="10"/>
  <c r="G11" i="4" s="1"/>
  <c r="N7" i="10"/>
  <c r="N6" i="10"/>
  <c r="G9" i="4" s="1"/>
  <c r="A39" i="9"/>
  <c r="M24" i="9"/>
  <c r="L24" i="9"/>
  <c r="K24" i="9"/>
  <c r="J24" i="9"/>
  <c r="I24" i="9"/>
  <c r="H24" i="9"/>
  <c r="G24" i="9"/>
  <c r="F24" i="9"/>
  <c r="E24" i="9"/>
  <c r="D24" i="9"/>
  <c r="C24" i="9"/>
  <c r="B24" i="9"/>
  <c r="N22" i="9"/>
  <c r="F25" i="4" s="1"/>
  <c r="N21" i="9"/>
  <c r="F24" i="4" s="1"/>
  <c r="N20" i="9"/>
  <c r="F23" i="4" s="1"/>
  <c r="N19" i="9"/>
  <c r="F22" i="4" s="1"/>
  <c r="N18" i="9"/>
  <c r="F21" i="4" s="1"/>
  <c r="N17" i="9"/>
  <c r="F20" i="4" s="1"/>
  <c r="N16" i="9"/>
  <c r="F19" i="4" s="1"/>
  <c r="N15" i="9"/>
  <c r="F18" i="4" s="1"/>
  <c r="N14" i="9"/>
  <c r="F17" i="4" s="1"/>
  <c r="N13" i="9"/>
  <c r="F16" i="4" s="1"/>
  <c r="N12" i="9"/>
  <c r="F15" i="4" s="1"/>
  <c r="N11" i="9"/>
  <c r="F14" i="4" s="1"/>
  <c r="N10" i="9"/>
  <c r="F13" i="4" s="1"/>
  <c r="N9" i="9"/>
  <c r="N8" i="9"/>
  <c r="F11" i="4" s="1"/>
  <c r="N7" i="9"/>
  <c r="N6" i="9"/>
  <c r="F9" i="4" s="1"/>
  <c r="M46" i="8"/>
  <c r="L46" i="8"/>
  <c r="K46" i="8"/>
  <c r="J46" i="8"/>
  <c r="I46" i="8"/>
  <c r="H46" i="8"/>
  <c r="G46" i="8"/>
  <c r="F46" i="8"/>
  <c r="E46" i="8"/>
  <c r="D46" i="8"/>
  <c r="C46" i="8"/>
  <c r="B46" i="8"/>
  <c r="N45" i="8"/>
  <c r="N44" i="8"/>
  <c r="N43" i="8"/>
  <c r="N42" i="8"/>
  <c r="N41" i="8"/>
  <c r="M38" i="8"/>
  <c r="L38" i="8"/>
  <c r="K38" i="8"/>
  <c r="J38" i="8"/>
  <c r="I38" i="8"/>
  <c r="H38" i="8"/>
  <c r="G38" i="8"/>
  <c r="F38" i="8"/>
  <c r="E38" i="8"/>
  <c r="D38" i="8"/>
  <c r="C38" i="8"/>
  <c r="B38" i="8"/>
  <c r="N37" i="8"/>
  <c r="N36" i="8"/>
  <c r="N35" i="8"/>
  <c r="N34" i="8"/>
  <c r="N33" i="8"/>
  <c r="N31" i="8"/>
  <c r="L29" i="8"/>
  <c r="K29" i="8"/>
  <c r="J29" i="8"/>
  <c r="I29" i="8"/>
  <c r="H29" i="8"/>
  <c r="F29" i="8"/>
  <c r="E29" i="8"/>
  <c r="D29" i="8"/>
  <c r="C29" i="8"/>
  <c r="B29" i="8"/>
  <c r="N27" i="8"/>
  <c r="N26" i="8"/>
  <c r="M24" i="8"/>
  <c r="M29" i="8" s="1"/>
  <c r="L24" i="8"/>
  <c r="K24" i="8"/>
  <c r="J24" i="8"/>
  <c r="I24" i="8"/>
  <c r="H24" i="8"/>
  <c r="G24" i="8"/>
  <c r="G29" i="8" s="1"/>
  <c r="F24" i="8"/>
  <c r="E24" i="8"/>
  <c r="D24" i="8"/>
  <c r="C24" i="8"/>
  <c r="B24" i="8"/>
  <c r="N22" i="8"/>
  <c r="E25" i="4" s="1"/>
  <c r="N21" i="8"/>
  <c r="E24" i="4" s="1"/>
  <c r="N20" i="8"/>
  <c r="E23" i="4" s="1"/>
  <c r="N19" i="8"/>
  <c r="E22" i="4" s="1"/>
  <c r="N18" i="8"/>
  <c r="E21" i="4" s="1"/>
  <c r="N17" i="8"/>
  <c r="E20" i="4" s="1"/>
  <c r="N16" i="8"/>
  <c r="E19" i="4" s="1"/>
  <c r="N15" i="8"/>
  <c r="E18" i="4" s="1"/>
  <c r="N14" i="8"/>
  <c r="E17" i="4" s="1"/>
  <c r="N13" i="8"/>
  <c r="E16" i="4" s="1"/>
  <c r="N12" i="8"/>
  <c r="E15" i="4" s="1"/>
  <c r="N11" i="8"/>
  <c r="E14" i="4" s="1"/>
  <c r="N10" i="8"/>
  <c r="E13" i="4" s="1"/>
  <c r="N9" i="8"/>
  <c r="E12" i="4" s="1"/>
  <c r="N8" i="8"/>
  <c r="E11" i="4" s="1"/>
  <c r="N7" i="8"/>
  <c r="E10" i="4" s="1"/>
  <c r="N6" i="8"/>
  <c r="E9" i="4" s="1"/>
  <c r="N36" i="7"/>
  <c r="N35" i="7"/>
  <c r="N34" i="7"/>
  <c r="N33" i="7"/>
  <c r="K31" i="7"/>
  <c r="J31" i="7"/>
  <c r="I31" i="7"/>
  <c r="G31" i="7"/>
  <c r="E31" i="7"/>
  <c r="D31" i="7"/>
  <c r="C31" i="7"/>
  <c r="B31" i="7"/>
  <c r="N29" i="7"/>
  <c r="N27" i="7"/>
  <c r="N26" i="7"/>
  <c r="M24" i="7"/>
  <c r="M31" i="7" s="1"/>
  <c r="L24" i="7"/>
  <c r="L31" i="7" s="1"/>
  <c r="K24" i="7"/>
  <c r="J24" i="7"/>
  <c r="I24" i="7"/>
  <c r="H24" i="7"/>
  <c r="H31" i="7" s="1"/>
  <c r="G24" i="7"/>
  <c r="F24" i="7"/>
  <c r="F31" i="7" s="1"/>
  <c r="E24" i="7"/>
  <c r="D24" i="7"/>
  <c r="C24" i="7"/>
  <c r="B24" i="7"/>
  <c r="N22" i="7"/>
  <c r="D25" i="4" s="1"/>
  <c r="N21" i="7"/>
  <c r="D24" i="4" s="1"/>
  <c r="N20" i="7"/>
  <c r="D23" i="4" s="1"/>
  <c r="N19" i="7"/>
  <c r="D22" i="4" s="1"/>
  <c r="N18" i="7"/>
  <c r="D21" i="4" s="1"/>
  <c r="N17" i="7"/>
  <c r="D20" i="4" s="1"/>
  <c r="N16" i="7"/>
  <c r="D19" i="4" s="1"/>
  <c r="N15" i="7"/>
  <c r="D18" i="4" s="1"/>
  <c r="N14" i="7"/>
  <c r="D17" i="4" s="1"/>
  <c r="N13" i="7"/>
  <c r="D16" i="4" s="1"/>
  <c r="N12" i="7"/>
  <c r="D15" i="4" s="1"/>
  <c r="N11" i="7"/>
  <c r="D14" i="4" s="1"/>
  <c r="N10" i="7"/>
  <c r="D13" i="4" s="1"/>
  <c r="N9" i="7"/>
  <c r="D12" i="4" s="1"/>
  <c r="N8" i="7"/>
  <c r="D11" i="4" s="1"/>
  <c r="N7" i="7"/>
  <c r="N6" i="7"/>
  <c r="D9" i="4" s="1"/>
  <c r="N27" i="6"/>
  <c r="N26" i="6"/>
  <c r="M24" i="6"/>
  <c r="L24" i="6"/>
  <c r="K24" i="6"/>
  <c r="J24" i="6"/>
  <c r="I24" i="6"/>
  <c r="H24" i="6"/>
  <c r="G24" i="6"/>
  <c r="F24" i="6"/>
  <c r="E24" i="6"/>
  <c r="D24" i="6"/>
  <c r="C24" i="6"/>
  <c r="B24" i="6"/>
  <c r="N22" i="6"/>
  <c r="C25" i="4" s="1"/>
  <c r="N21" i="6"/>
  <c r="C24" i="4" s="1"/>
  <c r="N20" i="6"/>
  <c r="C23" i="4" s="1"/>
  <c r="N19" i="6"/>
  <c r="C22" i="4" s="1"/>
  <c r="N18" i="6"/>
  <c r="C21" i="4" s="1"/>
  <c r="N17" i="6"/>
  <c r="C20" i="4" s="1"/>
  <c r="N16" i="6"/>
  <c r="C19" i="4" s="1"/>
  <c r="N15" i="6"/>
  <c r="C18" i="4" s="1"/>
  <c r="N14" i="6"/>
  <c r="C17" i="4" s="1"/>
  <c r="N13" i="6"/>
  <c r="C16" i="4" s="1"/>
  <c r="N12" i="6"/>
  <c r="C15" i="4" s="1"/>
  <c r="N11" i="6"/>
  <c r="C14" i="4" s="1"/>
  <c r="N10" i="6"/>
  <c r="C13" i="4" s="1"/>
  <c r="N9" i="6"/>
  <c r="C12" i="4" s="1"/>
  <c r="N8" i="6"/>
  <c r="C11" i="4" s="1"/>
  <c r="N7" i="6"/>
  <c r="C10" i="4" s="1"/>
  <c r="N6" i="6"/>
  <c r="C9" i="4" s="1"/>
  <c r="N27" i="5"/>
  <c r="N26" i="5"/>
  <c r="M24" i="5"/>
  <c r="L24" i="5"/>
  <c r="K24" i="5"/>
  <c r="J24" i="5"/>
  <c r="I24" i="5"/>
  <c r="H24" i="5"/>
  <c r="G24" i="5"/>
  <c r="F24" i="5"/>
  <c r="E24" i="5"/>
  <c r="D24" i="5"/>
  <c r="C24" i="5"/>
  <c r="B24" i="5"/>
  <c r="N22" i="5"/>
  <c r="B25" i="4" s="1"/>
  <c r="N21" i="5"/>
  <c r="B24" i="4" s="1"/>
  <c r="N20" i="5"/>
  <c r="B23" i="4" s="1"/>
  <c r="N19" i="5"/>
  <c r="B22" i="4" s="1"/>
  <c r="N18" i="5"/>
  <c r="N17" i="5"/>
  <c r="B20" i="4" s="1"/>
  <c r="N16" i="5"/>
  <c r="B19" i="4" s="1"/>
  <c r="N15" i="5"/>
  <c r="B18" i="4" s="1"/>
  <c r="N14" i="5"/>
  <c r="B17" i="4" s="1"/>
  <c r="N13" i="5"/>
  <c r="B16" i="4" s="1"/>
  <c r="N12" i="5"/>
  <c r="B15" i="4" s="1"/>
  <c r="N11" i="5"/>
  <c r="B14" i="4" s="1"/>
  <c r="N10" i="5"/>
  <c r="B13" i="4" s="1"/>
  <c r="N9" i="5"/>
  <c r="B12" i="4" s="1"/>
  <c r="N8" i="5"/>
  <c r="B11" i="4" s="1"/>
  <c r="N7" i="5"/>
  <c r="B10" i="4" s="1"/>
  <c r="N6" i="5"/>
  <c r="G25" i="4"/>
  <c r="B21" i="4"/>
  <c r="F12" i="4"/>
  <c r="B9" i="4"/>
  <c r="N308" i="11" l="1"/>
  <c r="N24" i="10"/>
  <c r="N23" i="14"/>
  <c r="N24" i="9"/>
  <c r="E27" i="4"/>
  <c r="N24" i="7"/>
  <c r="N31" i="7" s="1"/>
  <c r="C27" i="4"/>
  <c r="N24" i="5"/>
  <c r="N28" i="5" s="1"/>
  <c r="N24" i="15"/>
  <c r="N29" i="12"/>
  <c r="G10" i="4"/>
  <c r="G27" i="4" s="1"/>
  <c r="F10" i="4"/>
  <c r="N38" i="8"/>
  <c r="N46" i="8"/>
  <c r="H20" i="4"/>
  <c r="N24" i="8"/>
  <c r="N29" i="8" s="1"/>
  <c r="H12" i="4"/>
  <c r="H18" i="4"/>
  <c r="D10" i="4"/>
  <c r="D27" i="4" s="1"/>
  <c r="H14" i="4"/>
  <c r="H16" i="4"/>
  <c r="H22" i="4"/>
  <c r="H24" i="4"/>
  <c r="H11" i="4"/>
  <c r="H15" i="4"/>
  <c r="H19" i="4"/>
  <c r="H23" i="4"/>
  <c r="N24" i="6"/>
  <c r="N28" i="6" s="1"/>
  <c r="N30" i="6" s="1"/>
  <c r="H9" i="4"/>
  <c r="H13" i="4"/>
  <c r="H17" i="4"/>
  <c r="H21" i="4"/>
  <c r="H25" i="4"/>
  <c r="B27" i="4"/>
  <c r="H10" i="4" l="1"/>
  <c r="H27" i="4" s="1"/>
  <c r="F27" i="4"/>
</calcChain>
</file>

<file path=xl/comments1.xml><?xml version="1.0" encoding="utf-8"?>
<comments xmlns="http://schemas.openxmlformats.org/spreadsheetml/2006/main">
  <authors>
    <author>marih</author>
    <author>Valued Gateway Client</author>
  </authors>
  <commentList>
    <comment ref="A24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Total Distribution - County column from cigarette stat report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administrative costs" line from Totals column on cigarette stat report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refunds" line from Totals column on cigarette stat report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"Total distribution" line from State column on cigarette stat report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"Total receipts" line in Totals column on cigarette stat report</t>
        </r>
      </text>
    </comment>
    <comment ref="A33" authorId="1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From "Plus license fees" line in totals column of cigarette stat report.
s/b only county funds- 
</t>
        </r>
      </text>
    </comment>
    <comment ref="A35" authorId="1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total collections minus refunds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From "Stamps sold" line in Totals column of cigarette stat report</t>
        </r>
      </text>
    </comment>
  </commentList>
</comments>
</file>

<file path=xl/comments2.xml><?xml version="1.0" encoding="utf-8"?>
<comments xmlns="http://schemas.openxmlformats.org/spreadsheetml/2006/main">
  <authors>
    <author>Michael Pelham</author>
  </authors>
  <commentList>
    <comment ref="C226" authorId="0">
      <text>
        <r>
          <rPr>
            <b/>
            <sz val="9"/>
            <color indexed="81"/>
            <rFont val="Tahoma"/>
            <family val="2"/>
          </rPr>
          <t>Michael Pelham:</t>
        </r>
        <r>
          <rPr>
            <sz val="9"/>
            <color indexed="81"/>
            <rFont val="Tahoma"/>
            <family val="2"/>
          </rPr>
          <t xml:space="preserve">
NYE COUNTY has a corrected distribution for August 2017 due to an error in calculation for July 2017</t>
        </r>
      </text>
    </comment>
  </commentList>
</comments>
</file>

<file path=xl/comments3.xml><?xml version="1.0" encoding="utf-8"?>
<comments xmlns="http://schemas.openxmlformats.org/spreadsheetml/2006/main">
  <authors>
    <author>Michael Pelham</author>
    <author>Valued Gateway Client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Michael Pelham 3-27-17:</t>
        </r>
        <r>
          <rPr>
            <sz val="9"/>
            <color indexed="81"/>
            <rFont val="Tahoma"/>
            <family val="2"/>
          </rPr>
          <t xml:space="preserve">
LVUWB was removed from CTX distribution by the NTC in March 2017.</t>
        </r>
      </text>
    </comment>
    <comment ref="A31" authorId="1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extended until June 30, 2014</t>
        </r>
      </text>
    </comment>
  </commentList>
</comments>
</file>

<file path=xl/sharedStrings.xml><?xml version="1.0" encoding="utf-8"?>
<sst xmlns="http://schemas.openxmlformats.org/spreadsheetml/2006/main" count="603" uniqueCount="267">
  <si>
    <t>CONSOLIDATED TAX DISTRIBUTION</t>
  </si>
  <si>
    <t>REVENUE SUMMARY BY COUNTY</t>
  </si>
  <si>
    <t>COUNTY</t>
  </si>
  <si>
    <t>BCCRT</t>
  </si>
  <si>
    <t>SCCRT</t>
  </si>
  <si>
    <t>CIGARETTE</t>
  </si>
  <si>
    <t>LIQUOR</t>
  </si>
  <si>
    <t>RPTT</t>
  </si>
  <si>
    <t>GST</t>
  </si>
  <si>
    <t>TOTAL</t>
  </si>
  <si>
    <t>CARSON CITY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</si>
  <si>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</si>
  <si>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</si>
  <si>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</si>
  <si>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</si>
  <si>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</si>
  <si>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</si>
  <si>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</si>
  <si>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</si>
  <si>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</si>
  <si>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</si>
  <si>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</si>
  <si>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</si>
  <si>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</si>
  <si>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</si>
  <si>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</si>
  <si>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</si>
  <si>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</si>
  <si>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</si>
  <si>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</si>
  <si>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</si>
  <si>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</si>
  <si>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</si>
  <si>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</si>
  <si>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</si>
  <si>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</si>
  <si>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</si>
  <si>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</si>
  <si>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</si>
  <si>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 DATE</t>
  </si>
  <si>
    <t>GENERAL FUND</t>
  </si>
  <si>
    <t>STAR BONDS</t>
  </si>
  <si>
    <t>Gross Revenue</t>
  </si>
  <si>
    <t>Total</t>
  </si>
  <si>
    <t>Less Emergency Fund</t>
  </si>
  <si>
    <t>Gross Revenue Comparison</t>
  </si>
  <si>
    <t>ADMIN. FEES</t>
  </si>
  <si>
    <t>REFUNDS</t>
  </si>
  <si>
    <t>STATE SHARE</t>
  </si>
  <si>
    <t>TOTAL RECEIPTS</t>
  </si>
  <si>
    <t>LICENSE FEES</t>
  </si>
  <si>
    <t>ASSESSMENTS</t>
  </si>
  <si>
    <t>OTHER TOBACCO PROD.</t>
  </si>
  <si>
    <t>PACKAGES</t>
  </si>
  <si>
    <t xml:space="preserve"> </t>
  </si>
  <si>
    <t>STATE GENERAL FUND</t>
  </si>
  <si>
    <t>LIQUOR PROGRAM ACCT</t>
  </si>
  <si>
    <t>TOTAL DISTRIBUTIONS</t>
  </si>
  <si>
    <t>LICENSE/CERT FEES</t>
  </si>
  <si>
    <t>BEER - GALLONS</t>
  </si>
  <si>
    <t>UNDER 14% - GALLONS</t>
  </si>
  <si>
    <t>14 - 22% - GALLONS</t>
  </si>
  <si>
    <t>OVER 22% - GALLONS</t>
  </si>
  <si>
    <t>TOTAL GALLONS</t>
  </si>
  <si>
    <t>ENTITY</t>
  </si>
  <si>
    <t>THE COUNTY OF CARSON CITY</t>
  </si>
  <si>
    <t>SPECIAL DISTRICTS</t>
  </si>
  <si>
    <t>CARSON-TRUCKEE WATER CONSERVANCY</t>
  </si>
  <si>
    <t>SIERRA FOREST FIRE PROTECTION</t>
  </si>
  <si>
    <t>TOTAL CARSON CITY</t>
  </si>
  <si>
    <t xml:space="preserve">THE COUNTY OF CHURCHILL </t>
  </si>
  <si>
    <t>LOCAL GOVERNMENTS</t>
  </si>
  <si>
    <t>CHURCHILL COUNTY</t>
  </si>
  <si>
    <t>FALLON</t>
  </si>
  <si>
    <t>CHURCHILL MOSQUITO ABATEMENT GID</t>
  </si>
  <si>
    <t>TOTAL CHURCHILL COUNTY</t>
  </si>
  <si>
    <t>THE COUNTY OF CLARK</t>
  </si>
  <si>
    <t>ENTERPRISE DISTRICT</t>
  </si>
  <si>
    <t>KYLE CANYON WATER DISTRICT</t>
  </si>
  <si>
    <t>CLARK COUNTY</t>
  </si>
  <si>
    <t>BOULDER CITY</t>
  </si>
  <si>
    <t>HENDERSON</t>
  </si>
  <si>
    <t>LAS VEGAS</t>
  </si>
  <si>
    <t>MESQUITE</t>
  </si>
  <si>
    <t>NORTH LAS VEGAS</t>
  </si>
  <si>
    <t>BUNKERVILLE</t>
  </si>
  <si>
    <t>ENTERPRISE</t>
  </si>
  <si>
    <t>GLENDALE</t>
  </si>
  <si>
    <t>LAUGHLIN</t>
  </si>
  <si>
    <t xml:space="preserve">MOAPA VALLEY </t>
  </si>
  <si>
    <t>PARADISE</t>
  </si>
  <si>
    <t>SEARCHLIGHT</t>
  </si>
  <si>
    <t>SPRING VALLEY</t>
  </si>
  <si>
    <t>SUMMERLIN</t>
  </si>
  <si>
    <t>SUNRISE MANOR</t>
  </si>
  <si>
    <t>WHITNEY</t>
  </si>
  <si>
    <t>WINCHESTER</t>
  </si>
  <si>
    <t>BOULDER LIBRARY DISTRICT</t>
  </si>
  <si>
    <t xml:space="preserve">CLARK COUNTY FIRE PROTECTION </t>
  </si>
  <si>
    <t>HENDERSON LIBRARY DISTRICT</t>
  </si>
  <si>
    <t>LAS VEGAS/CLARK CO LIBRARY DISTRICT</t>
  </si>
  <si>
    <t xml:space="preserve">MOAPA FIRE PROTECTION </t>
  </si>
  <si>
    <t>MT CHARLESTON FIRE PROTECTION</t>
  </si>
  <si>
    <t>TOTAL CLARK COUNTY</t>
  </si>
  <si>
    <t>THE COUNTY OF DOUGLAS</t>
  </si>
  <si>
    <t xml:space="preserve">ENTERPRISE DISTRICTS </t>
  </si>
  <si>
    <t>DOUGLAS COUNTY SEWER IMPROVEMENT GID</t>
  </si>
  <si>
    <t>ELK POINT SANITATION GID</t>
  </si>
  <si>
    <t>MINDEN/GARDNERVILLE SANITATION GID</t>
  </si>
  <si>
    <t>TAHOE DOUGLAS SEWER IMPROVEMENT GID</t>
  </si>
  <si>
    <t>DOUGLAS COUNTY</t>
  </si>
  <si>
    <t>GARDNERVILLE</t>
  </si>
  <si>
    <t>GENOA</t>
  </si>
  <si>
    <t>MINDEN</t>
  </si>
  <si>
    <t>CAVE ROCK GID</t>
  </si>
  <si>
    <t>DOUGLAS MOSQUITO PROTECTION GID</t>
  </si>
  <si>
    <t>EAST FORK FIRE PROTECTION</t>
  </si>
  <si>
    <t>GARDNERVILLE RANCHOS GID</t>
  </si>
  <si>
    <t>INDIAN HILLS GID</t>
  </si>
  <si>
    <t>KINGSBURY GID</t>
  </si>
  <si>
    <t>LAKERIDGE GID</t>
  </si>
  <si>
    <t>LOGAN CREEK GID</t>
  </si>
  <si>
    <t>MARLA BAY GID</t>
  </si>
  <si>
    <t>OLIVER PARK GID</t>
  </si>
  <si>
    <t>ROUND HILL GID</t>
  </si>
  <si>
    <t>SKYLAND GID</t>
  </si>
  <si>
    <t>TAHOE DOUGLAS FIRE PROTECTION</t>
  </si>
  <si>
    <t>TOPAZ RANCH GID</t>
  </si>
  <si>
    <t>ZEPHYR COVE GID</t>
  </si>
  <si>
    <t>ZEPHYR HEIGHTS GID</t>
  </si>
  <si>
    <t>ZEPHYR KNOLLS GID</t>
  </si>
  <si>
    <t>TOTAL DOUGLAS COUNTY</t>
  </si>
  <si>
    <t>THE COUNTY OF ELKO</t>
  </si>
  <si>
    <t xml:space="preserve">ENTERPRISE DISTRICT </t>
  </si>
  <si>
    <t>ELKO CONVENTION/VISITORS AUTHORITY</t>
  </si>
  <si>
    <t>ELKO TELEVISION DISTRICT</t>
  </si>
  <si>
    <t>ELKO COUNTY</t>
  </si>
  <si>
    <t>CARLIN</t>
  </si>
  <si>
    <t>ELKO CITY</t>
  </si>
  <si>
    <t>WELLS</t>
  </si>
  <si>
    <t>WEST WENDOVER</t>
  </si>
  <si>
    <t>JACKPOT</t>
  </si>
  <si>
    <t>MONTELLO</t>
  </si>
  <si>
    <t>MOUNTAIN CITY</t>
  </si>
  <si>
    <t>TOTAL ELKO COUNTY</t>
  </si>
  <si>
    <t xml:space="preserve">THE COUNTY OF ESMERALDA  </t>
  </si>
  <si>
    <t>ESMERALDA COUNTY</t>
  </si>
  <si>
    <t>GOLDFIELD</t>
  </si>
  <si>
    <t>SILVER PEAK</t>
  </si>
  <si>
    <t>TOTAL ESMERALDA COUNTY</t>
  </si>
  <si>
    <t>THE COUNTY OF EUREKA</t>
  </si>
  <si>
    <t>EUREKA TELEVISION DISTRICT</t>
  </si>
  <si>
    <t>EUREKA COUNTY</t>
  </si>
  <si>
    <t>CRESENT VALLEY</t>
  </si>
  <si>
    <t>DIAMOND VALLEY RODENT</t>
  </si>
  <si>
    <t>DIAMOND VALLEY WEED</t>
  </si>
  <si>
    <t>TOTAL EUREKA COUNTY</t>
  </si>
  <si>
    <t>THE COUNTY OF HUMBOLDT</t>
  </si>
  <si>
    <t>HUMBOLDT COUNTY</t>
  </si>
  <si>
    <t>WINNEMUCCA</t>
  </si>
  <si>
    <t>GOLCONDA FIRE PROTECTION</t>
  </si>
  <si>
    <t>HUMBOLDT FIRE PROTECTION</t>
  </si>
  <si>
    <t>HUMBOLDT HOSPITAL DISTRICT</t>
  </si>
  <si>
    <t>MCDERMIT FIRE PROTECTION</t>
  </si>
  <si>
    <t>OROVADA COMMUNITY SERVICES GID</t>
  </si>
  <si>
    <t>OROVADA FIRE PROTECTION</t>
  </si>
  <si>
    <t>PARADISE FIRE PROTECTION</t>
  </si>
  <si>
    <t>PUEBLO FIRE PROTECTION</t>
  </si>
  <si>
    <t>WINNEMUCCA RURAL FIRE PROTECTION</t>
  </si>
  <si>
    <t>TOTAL HUMBOLDT COUNTY</t>
  </si>
  <si>
    <t>THE COUNTY OF LANDER</t>
  </si>
  <si>
    <t>LANDER CO SEWER IMPROVEMENT DISTRICT #2</t>
  </si>
  <si>
    <t>LANDER COUNTY</t>
  </si>
  <si>
    <t>AUSTIN</t>
  </si>
  <si>
    <t>BATTLE MOUNTAIN</t>
  </si>
  <si>
    <t>KINGSTON</t>
  </si>
  <si>
    <t>LANDER HOSPITAL DISTRICT</t>
  </si>
  <si>
    <t>TOTAL LANDER COUNTY</t>
  </si>
  <si>
    <t>THE COUNTY OF LINCOLN</t>
  </si>
  <si>
    <t>LINCOLN COUNTY</t>
  </si>
  <si>
    <t>CALIENTE</t>
  </si>
  <si>
    <t>ALAMO</t>
  </si>
  <si>
    <t>PANACA</t>
  </si>
  <si>
    <t>PIOCHE</t>
  </si>
  <si>
    <t>LINCOLN COUNTY HOSPITAL DISTRICT</t>
  </si>
  <si>
    <t>PAHRANAGAT VALLEY FIRE PROTECTION</t>
  </si>
  <si>
    <t>PIOCHE FIRE PROTECTION</t>
  </si>
  <si>
    <t>TOTAL LINCOLN COUNTY</t>
  </si>
  <si>
    <t>THE COUNTY OF LYON</t>
  </si>
  <si>
    <t>STAGECOACH GID</t>
  </si>
  <si>
    <t>WILLOWCREEK GID</t>
  </si>
  <si>
    <t>LYON COUNTY</t>
  </si>
  <si>
    <t>FERNLEY</t>
  </si>
  <si>
    <t>YERINGTON</t>
  </si>
  <si>
    <t>CENTRAL LYON FIRE PROTECTION</t>
  </si>
  <si>
    <t>MASON VALLEY FIRE PROTECTION</t>
  </si>
  <si>
    <t>MASON VALLEY MOSQUITO ABATEMENT</t>
  </si>
  <si>
    <t>NORTH LYON FIRE PROTECTION</t>
  </si>
  <si>
    <t>SILVER SPRINGS STAGECOACH HOSPITAL</t>
  </si>
  <si>
    <t>SMITH VALLEY FIRE PROTECTION</t>
  </si>
  <si>
    <t>SOUTH  LYON HOSPITAL DISTRICT</t>
  </si>
  <si>
    <t>TOTAL LYON COUNTY</t>
  </si>
  <si>
    <t xml:space="preserve">THE COUNTY OF MINERAL </t>
  </si>
  <si>
    <t>MINERAL COUNTY</t>
  </si>
  <si>
    <t>MINERAL COUNTY HOSPITAL DISTRICT</t>
  </si>
  <si>
    <t>TOTAL MINERAL COUNTY</t>
  </si>
  <si>
    <t>THE COUNTY OF NYE *</t>
  </si>
  <si>
    <t>NYE COUNTY</t>
  </si>
  <si>
    <t>AMARGOSA</t>
  </si>
  <si>
    <t>BEATTY</t>
  </si>
  <si>
    <t>GABBS</t>
  </si>
  <si>
    <t>MANHATTAN</t>
  </si>
  <si>
    <t>PAHRUMP</t>
  </si>
  <si>
    <t>ROUND MOUNTAIN</t>
  </si>
  <si>
    <t>TONOPAH</t>
  </si>
  <si>
    <t>AMARGOSA LIBRARY DISTRICT</t>
  </si>
  <si>
    <t>BEATTY LIBRARY DISTRICT</t>
  </si>
  <si>
    <t>PAHRUMP LIBRARY DISTRICT</t>
  </si>
  <si>
    <t>PAHRUMP SWIM POOL GID</t>
  </si>
  <si>
    <t>SMOKY VALLEY LIBRARY DISTRICT</t>
  </si>
  <si>
    <t>TONOPAH LIBRARY DISTRICT</t>
  </si>
  <si>
    <t>TOTAL NYE COUNTY</t>
  </si>
  <si>
    <t xml:space="preserve">THE COUNTY OF PERSHING </t>
  </si>
  <si>
    <t>PERSHING COUNTY</t>
  </si>
  <si>
    <t>LOVELOCK</t>
  </si>
  <si>
    <t>PERSHING COUNTY HOSPITAL DISTRICT</t>
  </si>
  <si>
    <t>TOTAL PERSHING COUNTY</t>
  </si>
  <si>
    <t>THE COUNTY OF STOREY</t>
  </si>
  <si>
    <t>STOREY COUNTY</t>
  </si>
  <si>
    <t>TOTAL STOREY COUNTY</t>
  </si>
  <si>
    <t>THE COUNTY OF WASHOE</t>
  </si>
  <si>
    <t>SUN VALLEY WATER AND SANITATION GID</t>
  </si>
  <si>
    <t>VERDI TELEVISION GID</t>
  </si>
  <si>
    <t>LEMMON VALLEY UNDERGROUND WATER BASIN</t>
  </si>
  <si>
    <t>WASHOE COUNTY</t>
  </si>
  <si>
    <t>RENO</t>
  </si>
  <si>
    <t>SPARKS</t>
  </si>
  <si>
    <t>INCLINE VILLAGE GID</t>
  </si>
  <si>
    <t xml:space="preserve">NORTH LAKE TAHOE FIRE PROTECTION </t>
  </si>
  <si>
    <t>PALOMINO VALLEY GID</t>
  </si>
  <si>
    <t>TRUCKEE MEADOWS FIRE PROTECTION</t>
  </si>
  <si>
    <t>TOTAL WASHOE COUNTY</t>
  </si>
  <si>
    <t xml:space="preserve">THE COUNTY OF WHITE PINE </t>
  </si>
  <si>
    <t>WHITE PINE COUNTY</t>
  </si>
  <si>
    <t>ELY</t>
  </si>
  <si>
    <t>LUND</t>
  </si>
  <si>
    <t>MCGILL</t>
  </si>
  <si>
    <t>RUTH</t>
  </si>
  <si>
    <t>WHITE PINE HOSPITAL DISTRICT</t>
  </si>
  <si>
    <t>TOTAL WHITE PINE COUNTY</t>
  </si>
  <si>
    <t>INTERLOCAL AGREEMENT</t>
  </si>
  <si>
    <t>Washoe County's distribution reflects an alternate formula created by an interlocal agreement,  between Palomino Valley GID and Truckee Meadows Fire Protection, as allowed by NRS 360.730.</t>
  </si>
  <si>
    <t>INSTATE TOTAL</t>
  </si>
  <si>
    <t>OUT OF STATE</t>
  </si>
  <si>
    <t>OUT OF STATE TOTAL</t>
  </si>
  <si>
    <t>SUPPLEMENTAL CITY-COUNTY RELIEF TAX OUT OF STATE COLLECTIONS FOR FISCAL YEAR 2016-17</t>
  </si>
  <si>
    <t>SUPPLEMENTAL CITY-COUNTY RELIEF TAX INSTATE COLLECTIONS FOR FISCAL YEAR 2016-17</t>
  </si>
  <si>
    <t>MONTHLY WASHOE COUNTY CTX DISTRIBUTIONS  FISCAL YEAR 2016-17 - INTERLOCAL AGREEMENT</t>
  </si>
  <si>
    <t>GOVERNMENT SERVICES TAX - FISCAL YEAR 2016-17</t>
  </si>
  <si>
    <t>REAL PROPERTY TRANSFER TAX - FISCAL YEAR 2016-17</t>
  </si>
  <si>
    <t>LIQUOR TAX - FISCAL YEAR 2016-17</t>
  </si>
  <si>
    <t>CIGARETTE TAX - FISCAL YEAR 2016-17</t>
  </si>
  <si>
    <t>SUPPLEMENTAL CITY-COUNTY RELIEF TAX DISTRIBUTION THE THE COUNTY LEVEL FOR FISCAL YEAR 2016-17</t>
  </si>
  <si>
    <t>BASIC CITY-COUNTY RELIEF TAX - FISCAL YEAR 2016-17</t>
  </si>
  <si>
    <t>FISCAL YEAR 2016-17</t>
  </si>
  <si>
    <t>TOTAL IMPORTS</t>
  </si>
  <si>
    <t>MALT KEG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</si>
</sst>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0.00000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4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84">
    <xf numFmtId="0" fontId="0" fillId="0" borderId="0" xfId="0"/>
    <xf numFmtId="43" fontId="1" fillId="0" borderId="0" xfId="1" applyNumberFormat="1"/>
    <xf numFmtId="43" fontId="3" fillId="0" borderId="0" xfId="1" applyNumberFormat="1" applyFont="1" applyAlignment="1">
      <alignment horizontal="center"/>
    </xf>
    <xf numFmtId="43" fontId="4" fillId="0" borderId="0" xfId="1" applyNumberFormat="1" applyFont="1" applyAlignment="1">
      <alignment horizontal="center"/>
    </xf>
    <xf numFmtId="43" fontId="1" fillId="0" borderId="0" xfId="1" applyNumberFormat="1" applyFont="1"/>
    <xf numFmtId="43" fontId="1" fillId="0" borderId="0" xfId="2" applyNumberFormat="1" applyFont="1" applyFill="1"/>
    <xf numFmtId="43" fontId="1" fillId="0" borderId="0" xfId="2" applyNumberFormat="1" applyFont="1"/>
    <xf numFmtId="43" fontId="3" fillId="0" borderId="0" xfId="1" applyNumberFormat="1" applyFont="1"/>
    <xf numFmtId="43" fontId="1" fillId="0" borderId="1" xfId="2" applyNumberFormat="1" applyFont="1" applyFill="1" applyBorder="1"/>
    <xf numFmtId="43" fontId="1" fillId="0" borderId="1" xfId="2" applyNumberFormat="1" applyFont="1" applyBorder="1"/>
    <xf numFmtId="43" fontId="3" fillId="0" borderId="1" xfId="1" applyNumberFormat="1" applyFont="1" applyBorder="1"/>
    <xf numFmtId="43" fontId="5" fillId="0" borderId="0" xfId="2" applyNumberFormat="1" applyFont="1"/>
    <xf numFmtId="43" fontId="1" fillId="0" borderId="2" xfId="2" applyNumberFormat="1" applyFont="1" applyBorder="1"/>
    <xf numFmtId="43" fontId="1" fillId="0" borderId="0" xfId="1" applyNumberFormat="1" applyBorder="1"/>
    <xf numFmtId="0" fontId="6" fillId="0" borderId="0" xfId="1" applyFont="1"/>
    <xf numFmtId="0" fontId="1" fillId="0" borderId="0" xfId="1"/>
    <xf numFmtId="0" fontId="7" fillId="0" borderId="0" xfId="1" applyFont="1" applyAlignment="1">
      <alignment horizontal="center"/>
    </xf>
    <xf numFmtId="43" fontId="1" fillId="0" borderId="0" xfId="3" applyNumberFormat="1"/>
    <xf numFmtId="43" fontId="1" fillId="0" borderId="0" xfId="1" applyNumberFormat="1" applyAlignment="1">
      <alignment horizontal="left"/>
    </xf>
    <xf numFmtId="43" fontId="1" fillId="0" borderId="1" xfId="1" applyNumberFormat="1" applyBorder="1"/>
    <xf numFmtId="43" fontId="1" fillId="0" borderId="3" xfId="3" applyNumberFormat="1" applyBorder="1"/>
    <xf numFmtId="0" fontId="8" fillId="0" borderId="0" xfId="1" applyFont="1"/>
    <xf numFmtId="0" fontId="1" fillId="0" borderId="0" xfId="1" applyBorder="1"/>
    <xf numFmtId="44" fontId="1" fillId="0" borderId="2" xfId="3" applyBorder="1"/>
    <xf numFmtId="43" fontId="1" fillId="0" borderId="0" xfId="2" applyNumberFormat="1" applyFont="1" applyFill="1" applyBorder="1"/>
    <xf numFmtId="0" fontId="1" fillId="0" borderId="4" xfId="1" applyBorder="1"/>
    <xf numFmtId="0" fontId="1" fillId="0" borderId="5" xfId="1" applyBorder="1"/>
    <xf numFmtId="43" fontId="1" fillId="0" borderId="6" xfId="1" applyNumberFormat="1" applyBorder="1"/>
    <xf numFmtId="0" fontId="1" fillId="0" borderId="7" xfId="1" applyBorder="1"/>
    <xf numFmtId="43" fontId="5" fillId="0" borderId="8" xfId="1" applyNumberFormat="1" applyFont="1" applyBorder="1"/>
    <xf numFmtId="0" fontId="1" fillId="0" borderId="9" xfId="1" applyBorder="1"/>
    <xf numFmtId="0" fontId="1" fillId="0" borderId="1" xfId="1" applyBorder="1"/>
    <xf numFmtId="44" fontId="1" fillId="0" borderId="10" xfId="3" applyBorder="1"/>
    <xf numFmtId="4" fontId="1" fillId="0" borderId="0" xfId="1" applyNumberFormat="1"/>
    <xf numFmtId="43" fontId="1" fillId="0" borderId="11" xfId="1" applyNumberFormat="1" applyBorder="1"/>
    <xf numFmtId="43" fontId="0" fillId="0" borderId="0" xfId="2" applyFont="1" applyFill="1"/>
    <xf numFmtId="43" fontId="1" fillId="0" borderId="0" xfId="1" applyNumberFormat="1" applyFill="1"/>
    <xf numFmtId="41" fontId="1" fillId="0" borderId="0" xfId="1" applyNumberFormat="1"/>
    <xf numFmtId="41" fontId="1" fillId="0" borderId="0" xfId="1" applyNumberFormat="1" applyFill="1"/>
    <xf numFmtId="164" fontId="1" fillId="0" borderId="0" xfId="3" applyNumberFormat="1"/>
    <xf numFmtId="43" fontId="0" fillId="0" borderId="0" xfId="2" applyFont="1"/>
    <xf numFmtId="43" fontId="1" fillId="0" borderId="0" xfId="2" applyNumberFormat="1" applyFont="1" applyBorder="1"/>
    <xf numFmtId="41" fontId="1" fillId="0" borderId="1" xfId="1" applyNumberFormat="1" applyBorder="1"/>
    <xf numFmtId="43" fontId="1" fillId="0" borderId="1" xfId="3" applyNumberFormat="1" applyBorder="1"/>
    <xf numFmtId="165" fontId="1" fillId="0" borderId="0" xfId="1" applyNumberFormat="1"/>
    <xf numFmtId="43" fontId="1" fillId="0" borderId="11" xfId="3" applyNumberFormat="1" applyBorder="1"/>
    <xf numFmtId="0" fontId="11" fillId="0" borderId="0" xfId="1" applyFont="1"/>
    <xf numFmtId="43" fontId="11" fillId="0" borderId="0" xfId="1" applyNumberFormat="1" applyFont="1"/>
    <xf numFmtId="0" fontId="12" fillId="0" borderId="0" xfId="1" applyFont="1" applyAlignment="1">
      <alignment horizontal="center"/>
    </xf>
    <xf numFmtId="43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/>
    <xf numFmtId="0" fontId="15" fillId="0" borderId="0" xfId="1" applyFont="1"/>
    <xf numFmtId="0" fontId="16" fillId="0" borderId="0" xfId="1" applyFont="1"/>
    <xf numFmtId="43" fontId="12" fillId="0" borderId="0" xfId="1" applyNumberFormat="1" applyFont="1"/>
    <xf numFmtId="0" fontId="11" fillId="0" borderId="0" xfId="1" applyFont="1" applyBorder="1"/>
    <xf numFmtId="0" fontId="17" fillId="0" borderId="0" xfId="1" applyFont="1"/>
    <xf numFmtId="0" fontId="17" fillId="0" borderId="0" xfId="1" applyFont="1" applyAlignment="1">
      <alignment horizontal="center"/>
    </xf>
    <xf numFmtId="43" fontId="12" fillId="2" borderId="12" xfId="1" applyNumberFormat="1" applyFont="1" applyFill="1" applyBorder="1"/>
    <xf numFmtId="4" fontId="2" fillId="0" borderId="0" xfId="1" applyNumberFormat="1" applyFont="1"/>
    <xf numFmtId="4" fontId="13" fillId="0" borderId="0" xfId="1" applyNumberFormat="1" applyFont="1" applyAlignment="1">
      <alignment horizontal="center"/>
    </xf>
    <xf numFmtId="4" fontId="11" fillId="0" borderId="0" xfId="1" applyNumberFormat="1" applyFont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19" fillId="0" borderId="0" xfId="1" applyFont="1" applyAlignment="1">
      <alignment vertical="top" wrapText="1"/>
    </xf>
    <xf numFmtId="43" fontId="7" fillId="0" borderId="0" xfId="1" applyNumberFormat="1" applyFont="1" applyAlignment="1">
      <alignment horizontal="center"/>
    </xf>
    <xf numFmtId="0" fontId="1" fillId="0" borderId="0" xfId="1" applyFont="1" applyFill="1"/>
    <xf numFmtId="43" fontId="1" fillId="0" borderId="0" xfId="1" applyNumberFormat="1" applyFill="1" applyBorder="1"/>
    <xf numFmtId="43" fontId="1" fillId="0" borderId="13" xfId="1" applyNumberFormat="1" applyBorder="1"/>
    <xf numFmtId="43" fontId="0" fillId="0" borderId="0" xfId="11" applyFont="1"/>
    <xf numFmtId="43" fontId="23" fillId="0" borderId="0" xfId="11" applyFont="1"/>
    <xf numFmtId="166" fontId="11" fillId="0" borderId="0" xfId="1" applyNumberFormat="1" applyFont="1"/>
    <xf numFmtId="43" fontId="11" fillId="0" borderId="0" xfId="1" applyNumberFormat="1" applyFont="1" applyFill="1"/>
    <xf numFmtId="43" fontId="1" fillId="0" borderId="0" xfId="1" applyNumberFormat="1" applyFont="1" applyBorder="1"/>
    <xf numFmtId="43" fontId="11" fillId="0" borderId="0" xfId="0" applyNumberFormat="1" applyFont="1"/>
    <xf numFmtId="0" fontId="11" fillId="0" borderId="0" xfId="0" applyFont="1"/>
    <xf numFmtId="0" fontId="13" fillId="0" borderId="0" xfId="0" applyFont="1" applyAlignment="1">
      <alignment horizontal="center"/>
    </xf>
    <xf numFmtId="43" fontId="12" fillId="0" borderId="0" xfId="0" applyNumberFormat="1" applyFont="1"/>
    <xf numFmtId="9" fontId="1" fillId="0" borderId="0" xfId="1" applyNumberFormat="1"/>
    <xf numFmtId="43" fontId="2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</cellXfs>
  <cellStyles count="12">
    <cellStyle name="Comma" xfId="11" builtinId="3"/>
    <cellStyle name="Comma 2" xfId="2"/>
    <cellStyle name="Comma 3" xfId="4"/>
    <cellStyle name="Currency 2" xfId="3"/>
    <cellStyle name="Currency 2 2" xfId="5"/>
    <cellStyle name="Currency 3" xfId="6"/>
    <cellStyle name="Currency 4" xfId="7"/>
    <cellStyle name="Normal" xfId="0" builtinId="0"/>
    <cellStyle name="Normal 2" xfId="1"/>
    <cellStyle name="Normal 2 2" xfId="8"/>
    <cellStyle name="Percent 2" xfId="9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G11" sqref="G11"/>
    </sheetView>
  </sheetViews>
  <sheetFormatPr defaultRowHeight="12.75" x14ac:dyDescent="0.2"/>
  <cols>
    <col min="1" max="7" width="14.7109375" style="1" customWidth="1"/>
    <col min="8" max="8" width="16.5703125" style="1" bestFit="1" customWidth="1"/>
    <col min="9" max="256" width="9.140625" style="1"/>
    <col min="257" max="263" width="14.7109375" style="1" customWidth="1"/>
    <col min="264" max="264" width="16.5703125" style="1" bestFit="1" customWidth="1"/>
    <col min="265" max="512" width="9.140625" style="1"/>
    <col min="513" max="519" width="14.7109375" style="1" customWidth="1"/>
    <col min="520" max="520" width="16.5703125" style="1" bestFit="1" customWidth="1"/>
    <col min="521" max="768" width="9.140625" style="1"/>
    <col min="769" max="775" width="14.7109375" style="1" customWidth="1"/>
    <col min="776" max="776" width="16.5703125" style="1" bestFit="1" customWidth="1"/>
    <col min="777" max="1024" width="9.140625" style="1"/>
    <col min="1025" max="1031" width="14.7109375" style="1" customWidth="1"/>
    <col min="1032" max="1032" width="16.5703125" style="1" bestFit="1" customWidth="1"/>
    <col min="1033" max="1280" width="9.140625" style="1"/>
    <col min="1281" max="1287" width="14.7109375" style="1" customWidth="1"/>
    <col min="1288" max="1288" width="16.5703125" style="1" bestFit="1" customWidth="1"/>
    <col min="1289" max="1536" width="9.140625" style="1"/>
    <col min="1537" max="1543" width="14.7109375" style="1" customWidth="1"/>
    <col min="1544" max="1544" width="16.5703125" style="1" bestFit="1" customWidth="1"/>
    <col min="1545" max="1792" width="9.140625" style="1"/>
    <col min="1793" max="1799" width="14.7109375" style="1" customWidth="1"/>
    <col min="1800" max="1800" width="16.5703125" style="1" bestFit="1" customWidth="1"/>
    <col min="1801" max="2048" width="9.140625" style="1"/>
    <col min="2049" max="2055" width="14.7109375" style="1" customWidth="1"/>
    <col min="2056" max="2056" width="16.5703125" style="1" bestFit="1" customWidth="1"/>
    <col min="2057" max="2304" width="9.140625" style="1"/>
    <col min="2305" max="2311" width="14.7109375" style="1" customWidth="1"/>
    <col min="2312" max="2312" width="16.5703125" style="1" bestFit="1" customWidth="1"/>
    <col min="2313" max="2560" width="9.140625" style="1"/>
    <col min="2561" max="2567" width="14.7109375" style="1" customWidth="1"/>
    <col min="2568" max="2568" width="16.5703125" style="1" bestFit="1" customWidth="1"/>
    <col min="2569" max="2816" width="9.140625" style="1"/>
    <col min="2817" max="2823" width="14.7109375" style="1" customWidth="1"/>
    <col min="2824" max="2824" width="16.5703125" style="1" bestFit="1" customWidth="1"/>
    <col min="2825" max="3072" width="9.140625" style="1"/>
    <col min="3073" max="3079" width="14.7109375" style="1" customWidth="1"/>
    <col min="3080" max="3080" width="16.5703125" style="1" bestFit="1" customWidth="1"/>
    <col min="3081" max="3328" width="9.140625" style="1"/>
    <col min="3329" max="3335" width="14.7109375" style="1" customWidth="1"/>
    <col min="3336" max="3336" width="16.5703125" style="1" bestFit="1" customWidth="1"/>
    <col min="3337" max="3584" width="9.140625" style="1"/>
    <col min="3585" max="3591" width="14.7109375" style="1" customWidth="1"/>
    <col min="3592" max="3592" width="16.5703125" style="1" bestFit="1" customWidth="1"/>
    <col min="3593" max="3840" width="9.140625" style="1"/>
    <col min="3841" max="3847" width="14.7109375" style="1" customWidth="1"/>
    <col min="3848" max="3848" width="16.5703125" style="1" bestFit="1" customWidth="1"/>
    <col min="3849" max="4096" width="9.140625" style="1"/>
    <col min="4097" max="4103" width="14.7109375" style="1" customWidth="1"/>
    <col min="4104" max="4104" width="16.5703125" style="1" bestFit="1" customWidth="1"/>
    <col min="4105" max="4352" width="9.140625" style="1"/>
    <col min="4353" max="4359" width="14.7109375" style="1" customWidth="1"/>
    <col min="4360" max="4360" width="16.5703125" style="1" bestFit="1" customWidth="1"/>
    <col min="4361" max="4608" width="9.140625" style="1"/>
    <col min="4609" max="4615" width="14.7109375" style="1" customWidth="1"/>
    <col min="4616" max="4616" width="16.5703125" style="1" bestFit="1" customWidth="1"/>
    <col min="4617" max="4864" width="9.140625" style="1"/>
    <col min="4865" max="4871" width="14.7109375" style="1" customWidth="1"/>
    <col min="4872" max="4872" width="16.5703125" style="1" bestFit="1" customWidth="1"/>
    <col min="4873" max="5120" width="9.140625" style="1"/>
    <col min="5121" max="5127" width="14.7109375" style="1" customWidth="1"/>
    <col min="5128" max="5128" width="16.5703125" style="1" bestFit="1" customWidth="1"/>
    <col min="5129" max="5376" width="9.140625" style="1"/>
    <col min="5377" max="5383" width="14.7109375" style="1" customWidth="1"/>
    <col min="5384" max="5384" width="16.5703125" style="1" bestFit="1" customWidth="1"/>
    <col min="5385" max="5632" width="9.140625" style="1"/>
    <col min="5633" max="5639" width="14.7109375" style="1" customWidth="1"/>
    <col min="5640" max="5640" width="16.5703125" style="1" bestFit="1" customWidth="1"/>
    <col min="5641" max="5888" width="9.140625" style="1"/>
    <col min="5889" max="5895" width="14.7109375" style="1" customWidth="1"/>
    <col min="5896" max="5896" width="16.5703125" style="1" bestFit="1" customWidth="1"/>
    <col min="5897" max="6144" width="9.140625" style="1"/>
    <col min="6145" max="6151" width="14.7109375" style="1" customWidth="1"/>
    <col min="6152" max="6152" width="16.5703125" style="1" bestFit="1" customWidth="1"/>
    <col min="6153" max="6400" width="9.140625" style="1"/>
    <col min="6401" max="6407" width="14.7109375" style="1" customWidth="1"/>
    <col min="6408" max="6408" width="16.5703125" style="1" bestFit="1" customWidth="1"/>
    <col min="6409" max="6656" width="9.140625" style="1"/>
    <col min="6657" max="6663" width="14.7109375" style="1" customWidth="1"/>
    <col min="6664" max="6664" width="16.5703125" style="1" bestFit="1" customWidth="1"/>
    <col min="6665" max="6912" width="9.140625" style="1"/>
    <col min="6913" max="6919" width="14.7109375" style="1" customWidth="1"/>
    <col min="6920" max="6920" width="16.5703125" style="1" bestFit="1" customWidth="1"/>
    <col min="6921" max="7168" width="9.140625" style="1"/>
    <col min="7169" max="7175" width="14.7109375" style="1" customWidth="1"/>
    <col min="7176" max="7176" width="16.5703125" style="1" bestFit="1" customWidth="1"/>
    <col min="7177" max="7424" width="9.140625" style="1"/>
    <col min="7425" max="7431" width="14.7109375" style="1" customWidth="1"/>
    <col min="7432" max="7432" width="16.5703125" style="1" bestFit="1" customWidth="1"/>
    <col min="7433" max="7680" width="9.140625" style="1"/>
    <col min="7681" max="7687" width="14.7109375" style="1" customWidth="1"/>
    <col min="7688" max="7688" width="16.5703125" style="1" bestFit="1" customWidth="1"/>
    <col min="7689" max="7936" width="9.140625" style="1"/>
    <col min="7937" max="7943" width="14.7109375" style="1" customWidth="1"/>
    <col min="7944" max="7944" width="16.5703125" style="1" bestFit="1" customWidth="1"/>
    <col min="7945" max="8192" width="9.140625" style="1"/>
    <col min="8193" max="8199" width="14.7109375" style="1" customWidth="1"/>
    <col min="8200" max="8200" width="16.5703125" style="1" bestFit="1" customWidth="1"/>
    <col min="8201" max="8448" width="9.140625" style="1"/>
    <col min="8449" max="8455" width="14.7109375" style="1" customWidth="1"/>
    <col min="8456" max="8456" width="16.5703125" style="1" bestFit="1" customWidth="1"/>
    <col min="8457" max="8704" width="9.140625" style="1"/>
    <col min="8705" max="8711" width="14.7109375" style="1" customWidth="1"/>
    <col min="8712" max="8712" width="16.5703125" style="1" bestFit="1" customWidth="1"/>
    <col min="8713" max="8960" width="9.140625" style="1"/>
    <col min="8961" max="8967" width="14.7109375" style="1" customWidth="1"/>
    <col min="8968" max="8968" width="16.5703125" style="1" bestFit="1" customWidth="1"/>
    <col min="8969" max="9216" width="9.140625" style="1"/>
    <col min="9217" max="9223" width="14.7109375" style="1" customWidth="1"/>
    <col min="9224" max="9224" width="16.5703125" style="1" bestFit="1" customWidth="1"/>
    <col min="9225" max="9472" width="9.140625" style="1"/>
    <col min="9473" max="9479" width="14.7109375" style="1" customWidth="1"/>
    <col min="9480" max="9480" width="16.5703125" style="1" bestFit="1" customWidth="1"/>
    <col min="9481" max="9728" width="9.140625" style="1"/>
    <col min="9729" max="9735" width="14.7109375" style="1" customWidth="1"/>
    <col min="9736" max="9736" width="16.5703125" style="1" bestFit="1" customWidth="1"/>
    <col min="9737" max="9984" width="9.140625" style="1"/>
    <col min="9985" max="9991" width="14.7109375" style="1" customWidth="1"/>
    <col min="9992" max="9992" width="16.5703125" style="1" bestFit="1" customWidth="1"/>
    <col min="9993" max="10240" width="9.140625" style="1"/>
    <col min="10241" max="10247" width="14.7109375" style="1" customWidth="1"/>
    <col min="10248" max="10248" width="16.5703125" style="1" bestFit="1" customWidth="1"/>
    <col min="10249" max="10496" width="9.140625" style="1"/>
    <col min="10497" max="10503" width="14.7109375" style="1" customWidth="1"/>
    <col min="10504" max="10504" width="16.5703125" style="1" bestFit="1" customWidth="1"/>
    <col min="10505" max="10752" width="9.140625" style="1"/>
    <col min="10753" max="10759" width="14.7109375" style="1" customWidth="1"/>
    <col min="10760" max="10760" width="16.5703125" style="1" bestFit="1" customWidth="1"/>
    <col min="10761" max="11008" width="9.140625" style="1"/>
    <col min="11009" max="11015" width="14.7109375" style="1" customWidth="1"/>
    <col min="11016" max="11016" width="16.5703125" style="1" bestFit="1" customWidth="1"/>
    <col min="11017" max="11264" width="9.140625" style="1"/>
    <col min="11265" max="11271" width="14.7109375" style="1" customWidth="1"/>
    <col min="11272" max="11272" width="16.5703125" style="1" bestFit="1" customWidth="1"/>
    <col min="11273" max="11520" width="9.140625" style="1"/>
    <col min="11521" max="11527" width="14.7109375" style="1" customWidth="1"/>
    <col min="11528" max="11528" width="16.5703125" style="1" bestFit="1" customWidth="1"/>
    <col min="11529" max="11776" width="9.140625" style="1"/>
    <col min="11777" max="11783" width="14.7109375" style="1" customWidth="1"/>
    <col min="11784" max="11784" width="16.5703125" style="1" bestFit="1" customWidth="1"/>
    <col min="11785" max="12032" width="9.140625" style="1"/>
    <col min="12033" max="12039" width="14.7109375" style="1" customWidth="1"/>
    <col min="12040" max="12040" width="16.5703125" style="1" bestFit="1" customWidth="1"/>
    <col min="12041" max="12288" width="9.140625" style="1"/>
    <col min="12289" max="12295" width="14.7109375" style="1" customWidth="1"/>
    <col min="12296" max="12296" width="16.5703125" style="1" bestFit="1" customWidth="1"/>
    <col min="12297" max="12544" width="9.140625" style="1"/>
    <col min="12545" max="12551" width="14.7109375" style="1" customWidth="1"/>
    <col min="12552" max="12552" width="16.5703125" style="1" bestFit="1" customWidth="1"/>
    <col min="12553" max="12800" width="9.140625" style="1"/>
    <col min="12801" max="12807" width="14.7109375" style="1" customWidth="1"/>
    <col min="12808" max="12808" width="16.5703125" style="1" bestFit="1" customWidth="1"/>
    <col min="12809" max="13056" width="9.140625" style="1"/>
    <col min="13057" max="13063" width="14.7109375" style="1" customWidth="1"/>
    <col min="13064" max="13064" width="16.5703125" style="1" bestFit="1" customWidth="1"/>
    <col min="13065" max="13312" width="9.140625" style="1"/>
    <col min="13313" max="13319" width="14.7109375" style="1" customWidth="1"/>
    <col min="13320" max="13320" width="16.5703125" style="1" bestFit="1" customWidth="1"/>
    <col min="13321" max="13568" width="9.140625" style="1"/>
    <col min="13569" max="13575" width="14.7109375" style="1" customWidth="1"/>
    <col min="13576" max="13576" width="16.5703125" style="1" bestFit="1" customWidth="1"/>
    <col min="13577" max="13824" width="9.140625" style="1"/>
    <col min="13825" max="13831" width="14.7109375" style="1" customWidth="1"/>
    <col min="13832" max="13832" width="16.5703125" style="1" bestFit="1" customWidth="1"/>
    <col min="13833" max="14080" width="9.140625" style="1"/>
    <col min="14081" max="14087" width="14.7109375" style="1" customWidth="1"/>
    <col min="14088" max="14088" width="16.5703125" style="1" bestFit="1" customWidth="1"/>
    <col min="14089" max="14336" width="9.140625" style="1"/>
    <col min="14337" max="14343" width="14.7109375" style="1" customWidth="1"/>
    <col min="14344" max="14344" width="16.5703125" style="1" bestFit="1" customWidth="1"/>
    <col min="14345" max="14592" width="9.140625" style="1"/>
    <col min="14593" max="14599" width="14.7109375" style="1" customWidth="1"/>
    <col min="14600" max="14600" width="16.5703125" style="1" bestFit="1" customWidth="1"/>
    <col min="14601" max="14848" width="9.140625" style="1"/>
    <col min="14849" max="14855" width="14.7109375" style="1" customWidth="1"/>
    <col min="14856" max="14856" width="16.5703125" style="1" bestFit="1" customWidth="1"/>
    <col min="14857" max="15104" width="9.140625" style="1"/>
    <col min="15105" max="15111" width="14.7109375" style="1" customWidth="1"/>
    <col min="15112" max="15112" width="16.5703125" style="1" bestFit="1" customWidth="1"/>
    <col min="15113" max="15360" width="9.140625" style="1"/>
    <col min="15361" max="15367" width="14.7109375" style="1" customWidth="1"/>
    <col min="15368" max="15368" width="16.5703125" style="1" bestFit="1" customWidth="1"/>
    <col min="15369" max="15616" width="9.140625" style="1"/>
    <col min="15617" max="15623" width="14.7109375" style="1" customWidth="1"/>
    <col min="15624" max="15624" width="16.5703125" style="1" bestFit="1" customWidth="1"/>
    <col min="15625" max="15872" width="9.140625" style="1"/>
    <col min="15873" max="15879" width="14.7109375" style="1" customWidth="1"/>
    <col min="15880" max="15880" width="16.5703125" style="1" bestFit="1" customWidth="1"/>
    <col min="15881" max="16128" width="9.140625" style="1"/>
    <col min="16129" max="16135" width="14.7109375" style="1" customWidth="1"/>
    <col min="16136" max="16136" width="16.5703125" style="1" bestFit="1" customWidth="1"/>
    <col min="16137" max="16384" width="9.140625" style="1"/>
  </cols>
  <sheetData>
    <row r="2" spans="1:8" ht="18" x14ac:dyDescent="0.25">
      <c r="C2" s="80" t="s">
        <v>0</v>
      </c>
      <c r="D2" s="80"/>
      <c r="E2" s="80"/>
      <c r="F2" s="80"/>
      <c r="G2" s="80"/>
    </row>
    <row r="3" spans="1:8" x14ac:dyDescent="0.2">
      <c r="C3" s="81" t="s">
        <v>1</v>
      </c>
      <c r="D3" s="81"/>
      <c r="E3" s="81"/>
      <c r="F3" s="81"/>
      <c r="G3" s="81"/>
    </row>
    <row r="4" spans="1:8" x14ac:dyDescent="0.2">
      <c r="E4" s="2" t="s">
        <v>264</v>
      </c>
    </row>
    <row r="7" spans="1:8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</row>
    <row r="8" spans="1:8" x14ac:dyDescent="0.2">
      <c r="A8" s="4"/>
      <c r="B8" s="4"/>
      <c r="C8" s="4"/>
      <c r="D8" s="4"/>
      <c r="E8" s="4"/>
      <c r="F8" s="4"/>
      <c r="G8" s="4"/>
    </row>
    <row r="9" spans="1:8" x14ac:dyDescent="0.2">
      <c r="A9" s="4" t="s">
        <v>10</v>
      </c>
      <c r="B9" s="5">
        <f>BCCRT!N6</f>
        <v>5374173.6899999995</v>
      </c>
      <c r="C9" s="5">
        <f>SCCRT!N6</f>
        <v>18865023.609999999</v>
      </c>
      <c r="D9" s="6">
        <f>'CIG TAX'!N6</f>
        <v>190649.81000000003</v>
      </c>
      <c r="E9" s="6">
        <f>'LIQ TAX'!N6</f>
        <v>71323.650000000009</v>
      </c>
      <c r="F9" s="5">
        <f>RPTT!N6</f>
        <v>541251.69999999995</v>
      </c>
      <c r="G9" s="5">
        <f>'Gov''t Services'!N6</f>
        <v>2419042.29</v>
      </c>
      <c r="H9" s="7">
        <f>SUM(B9:G9)</f>
        <v>27461464.749999993</v>
      </c>
    </row>
    <row r="10" spans="1:8" x14ac:dyDescent="0.2">
      <c r="A10" s="4" t="s">
        <v>11</v>
      </c>
      <c r="B10" s="5">
        <f>BCCRT!N7</f>
        <v>1424325.29</v>
      </c>
      <c r="C10" s="5">
        <f>SCCRT!N7</f>
        <v>4593571.9000000004</v>
      </c>
      <c r="D10" s="6">
        <f>'CIG TAX'!N7</f>
        <v>88261.73</v>
      </c>
      <c r="E10" s="6">
        <f>'LIQ TAX'!N7</f>
        <v>33019.440000000002</v>
      </c>
      <c r="F10" s="5">
        <f>RPTT!N7</f>
        <v>137859.15</v>
      </c>
      <c r="G10" s="5">
        <f>'Gov''t Services'!N7</f>
        <v>1232784.73</v>
      </c>
      <c r="H10" s="7">
        <f t="shared" ref="H10:H25" si="0">SUM(B10:G10)</f>
        <v>7509822.2400000021</v>
      </c>
    </row>
    <row r="11" spans="1:8" x14ac:dyDescent="0.2">
      <c r="A11" s="4" t="s">
        <v>12</v>
      </c>
      <c r="B11" s="5">
        <f>BCCRT!N8</f>
        <v>198233124.95000002</v>
      </c>
      <c r="C11" s="5">
        <f>SCCRT!N8</f>
        <v>691239442.68810225</v>
      </c>
      <c r="D11" s="6">
        <f>'CIG TAX'!N8</f>
        <v>7441333.6799999997</v>
      </c>
      <c r="E11" s="6">
        <f>'LIQ TAX'!N8</f>
        <v>2783863.3799999994</v>
      </c>
      <c r="F11" s="5">
        <f>RPTT!N8</f>
        <v>26650313.670000002</v>
      </c>
      <c r="G11" s="5">
        <f>'Gov''t Services'!N8</f>
        <v>112596113.27000001</v>
      </c>
      <c r="H11" s="7">
        <f t="shared" si="0"/>
        <v>1038944191.6381022</v>
      </c>
    </row>
    <row r="12" spans="1:8" x14ac:dyDescent="0.2">
      <c r="A12" s="4" t="s">
        <v>13</v>
      </c>
      <c r="B12" s="5">
        <f>BCCRT!N9</f>
        <v>3530214.11</v>
      </c>
      <c r="C12" s="5">
        <f>SCCRT!N9</f>
        <v>14400952.134019578</v>
      </c>
      <c r="D12" s="6">
        <f>'CIG TAX'!N9</f>
        <v>169398.23</v>
      </c>
      <c r="E12" s="6">
        <f>'LIQ TAX'!N9</f>
        <v>63373.24</v>
      </c>
      <c r="F12" s="5">
        <f>RPTT!N9</f>
        <v>833561.29999999993</v>
      </c>
      <c r="G12" s="5">
        <f>'Gov''t Services'!N9</f>
        <v>2671711.79</v>
      </c>
      <c r="H12" s="7">
        <f t="shared" si="0"/>
        <v>21669210.804019578</v>
      </c>
    </row>
    <row r="13" spans="1:8" x14ac:dyDescent="0.2">
      <c r="A13" s="4" t="s">
        <v>14</v>
      </c>
      <c r="B13" s="5">
        <f>BCCRT!N10</f>
        <v>6603754.7599999998</v>
      </c>
      <c r="C13" s="5">
        <f>SCCRT!N10</f>
        <v>23677287.190000005</v>
      </c>
      <c r="D13" s="6">
        <f>'CIG TAX'!N10</f>
        <v>188112.94</v>
      </c>
      <c r="E13" s="6">
        <f>'LIQ TAX'!N10</f>
        <v>70374.599999999991</v>
      </c>
      <c r="F13" s="5">
        <f>RPTT!N10</f>
        <v>326099.40000000002</v>
      </c>
      <c r="G13" s="5">
        <f>'Gov''t Services'!N10</f>
        <v>4292063.83</v>
      </c>
      <c r="H13" s="7">
        <f t="shared" si="0"/>
        <v>35157692.720000006</v>
      </c>
    </row>
    <row r="14" spans="1:8" x14ac:dyDescent="0.2">
      <c r="A14" s="4" t="s">
        <v>15</v>
      </c>
      <c r="B14" s="5">
        <f>BCCRT!N11</f>
        <v>63659.839999999997</v>
      </c>
      <c r="C14" s="5">
        <f>SCCRT!N11</f>
        <v>1076796.1802714327</v>
      </c>
      <c r="D14" s="6">
        <f>'CIG TAX'!N11</f>
        <v>3240.94</v>
      </c>
      <c r="E14" s="6">
        <f>'LIQ TAX'!N11</f>
        <v>1212.47</v>
      </c>
      <c r="F14" s="5">
        <f>RPTT!N11</f>
        <v>3911.05</v>
      </c>
      <c r="G14" s="5">
        <f>'Gov''t Services'!N11</f>
        <v>182960.24</v>
      </c>
      <c r="H14" s="7">
        <f t="shared" si="0"/>
        <v>1331780.7202714328</v>
      </c>
    </row>
    <row r="15" spans="1:8" x14ac:dyDescent="0.2">
      <c r="A15" s="4" t="s">
        <v>16</v>
      </c>
      <c r="B15" s="5">
        <f>BCCRT!N12</f>
        <v>1128489.08</v>
      </c>
      <c r="C15" s="5">
        <f>SCCRT!N12</f>
        <v>4320694.07</v>
      </c>
      <c r="D15" s="6">
        <f>'CIG TAX'!N12</f>
        <v>6539.67</v>
      </c>
      <c r="E15" s="6">
        <f>'LIQ TAX'!N12</f>
        <v>2446.5399999999995</v>
      </c>
      <c r="F15" s="5">
        <f>RPTT!N12</f>
        <v>10673.65</v>
      </c>
      <c r="G15" s="5">
        <f>'Gov''t Services'!N12</f>
        <v>332362.61</v>
      </c>
      <c r="H15" s="7">
        <f t="shared" si="0"/>
        <v>5801205.620000001</v>
      </c>
    </row>
    <row r="16" spans="1:8" x14ac:dyDescent="0.2">
      <c r="A16" s="4" t="s">
        <v>17</v>
      </c>
      <c r="B16" s="5">
        <f>BCCRT!N13</f>
        <v>2074947.73</v>
      </c>
      <c r="C16" s="5">
        <f>SCCRT!N13</f>
        <v>7430591.6199999992</v>
      </c>
      <c r="D16" s="6">
        <f>'CIG TAX'!N13</f>
        <v>59917.64</v>
      </c>
      <c r="E16" s="6">
        <f>'LIQ TAX'!N13</f>
        <v>22415.68</v>
      </c>
      <c r="F16" s="5">
        <f>RPTT!N13</f>
        <v>84685.150000000009</v>
      </c>
      <c r="G16" s="5">
        <f>'Gov''t Services'!N13</f>
        <v>1560613.22</v>
      </c>
      <c r="H16" s="7">
        <f t="shared" si="0"/>
        <v>11233171.040000001</v>
      </c>
    </row>
    <row r="17" spans="1:8" x14ac:dyDescent="0.2">
      <c r="A17" s="4" t="s">
        <v>18</v>
      </c>
      <c r="B17" s="5">
        <f>BCCRT!N14</f>
        <v>1211359.05</v>
      </c>
      <c r="C17" s="5">
        <f>SCCRT!N14</f>
        <v>2627858.5405924395</v>
      </c>
      <c r="D17" s="6">
        <f>'CIG TAX'!N14</f>
        <v>21943.82</v>
      </c>
      <c r="E17" s="6">
        <f>'LIQ TAX'!N14</f>
        <v>8209.3499999999985</v>
      </c>
      <c r="F17" s="5">
        <f>RPTT!N14</f>
        <v>20389.049999999996</v>
      </c>
      <c r="G17" s="5">
        <f>'Gov''t Services'!N14</f>
        <v>760520.03</v>
      </c>
      <c r="H17" s="7">
        <f t="shared" si="0"/>
        <v>4650279.8405924393</v>
      </c>
    </row>
    <row r="18" spans="1:8" x14ac:dyDescent="0.2">
      <c r="A18" s="4" t="s">
        <v>19</v>
      </c>
      <c r="B18" s="5">
        <f>BCCRT!N15</f>
        <v>157302.59</v>
      </c>
      <c r="C18" s="5">
        <f>SCCRT!N15</f>
        <v>1128199.170392765</v>
      </c>
      <c r="D18" s="6">
        <f>'CIG TAX'!N15</f>
        <v>17874.309999999998</v>
      </c>
      <c r="E18" s="6">
        <f>'LIQ TAX'!N15</f>
        <v>6686.9199999999992</v>
      </c>
      <c r="F18" s="5">
        <f>RPTT!N15</f>
        <v>22158.949999999997</v>
      </c>
      <c r="G18" s="5">
        <f>'Gov''t Services'!N15</f>
        <v>431285.5199999999</v>
      </c>
      <c r="H18" s="7">
        <f t="shared" si="0"/>
        <v>1763507.4603927648</v>
      </c>
    </row>
    <row r="19" spans="1:8" x14ac:dyDescent="0.2">
      <c r="A19" s="4" t="s">
        <v>20</v>
      </c>
      <c r="B19" s="5">
        <f>BCCRT!N16</f>
        <v>2396542.9699999997</v>
      </c>
      <c r="C19" s="5">
        <f>SCCRT!N16</f>
        <v>10692686.603711283</v>
      </c>
      <c r="D19" s="6">
        <f>'CIG TAX'!N16</f>
        <v>187150.34000000003</v>
      </c>
      <c r="E19" s="6">
        <f>'LIQ TAX'!N16</f>
        <v>70014.48000000001</v>
      </c>
      <c r="F19" s="5">
        <f>RPTT!N16</f>
        <v>487955.6</v>
      </c>
      <c r="G19" s="5">
        <f>'Gov''t Services'!N16</f>
        <v>2887265.27</v>
      </c>
      <c r="H19" s="7">
        <f t="shared" si="0"/>
        <v>16721615.263711283</v>
      </c>
    </row>
    <row r="20" spans="1:8" x14ac:dyDescent="0.2">
      <c r="A20" s="4" t="s">
        <v>21</v>
      </c>
      <c r="B20" s="5">
        <f>BCCRT!N17</f>
        <v>240074.1</v>
      </c>
      <c r="C20" s="5">
        <f>SCCRT!N17</f>
        <v>1495884.1637955541</v>
      </c>
      <c r="D20" s="6">
        <f>'CIG TAX'!N17</f>
        <v>15943.589999999998</v>
      </c>
      <c r="E20" s="6">
        <f>'LIQ TAX'!N17</f>
        <v>5964.65</v>
      </c>
      <c r="F20" s="5">
        <f>RPTT!N17</f>
        <v>7587.7999999999993</v>
      </c>
      <c r="G20" s="5">
        <f>'Gov''t Services'!N17</f>
        <v>429534.22</v>
      </c>
      <c r="H20" s="7">
        <f t="shared" si="0"/>
        <v>2194988.5237955544</v>
      </c>
    </row>
    <row r="21" spans="1:8" x14ac:dyDescent="0.2">
      <c r="A21" s="4" t="s">
        <v>22</v>
      </c>
      <c r="B21" s="5">
        <f>BCCRT!N18</f>
        <v>2963768.37</v>
      </c>
      <c r="C21" s="5">
        <f>SCCRT!N18</f>
        <v>9807315.4399999995</v>
      </c>
      <c r="D21" s="6">
        <f>'CIG TAX'!N18</f>
        <v>161764.59999999998</v>
      </c>
      <c r="E21" s="6">
        <f>'LIQ TAX'!N18</f>
        <v>60517.45</v>
      </c>
      <c r="F21" s="5">
        <f>RPTT!N18</f>
        <v>336956.95</v>
      </c>
      <c r="G21" s="5">
        <f>'Gov''t Services'!N18</f>
        <v>2474515.2200000002</v>
      </c>
      <c r="H21" s="7">
        <f t="shared" si="0"/>
        <v>15804838.029999997</v>
      </c>
    </row>
    <row r="22" spans="1:8" x14ac:dyDescent="0.2">
      <c r="A22" s="4" t="s">
        <v>23</v>
      </c>
      <c r="B22" s="5">
        <f>BCCRT!N19</f>
        <v>446239.52</v>
      </c>
      <c r="C22" s="5">
        <f>SCCRT!N19</f>
        <v>1860250.8093474361</v>
      </c>
      <c r="D22" s="6">
        <f>'CIG TAX'!N19</f>
        <v>23712.239999999998</v>
      </c>
      <c r="E22" s="6">
        <f>'LIQ TAX'!N19</f>
        <v>8870.94</v>
      </c>
      <c r="F22" s="5">
        <f>RPTT!N19</f>
        <v>20252.09</v>
      </c>
      <c r="G22" s="5">
        <f>'Gov''t Services'!N19</f>
        <v>606650.00000000012</v>
      </c>
      <c r="H22" s="7">
        <f t="shared" si="0"/>
        <v>2965975.5993474363</v>
      </c>
    </row>
    <row r="23" spans="1:8" x14ac:dyDescent="0.2">
      <c r="A23" s="4" t="s">
        <v>24</v>
      </c>
      <c r="B23" s="5">
        <f>BCCRT!N20</f>
        <v>493281.48000000004</v>
      </c>
      <c r="C23" s="5">
        <f>SCCRT!N20</f>
        <v>1767251.0300000003</v>
      </c>
      <c r="D23" s="6">
        <f>'CIG TAX'!N20</f>
        <v>13996.539999999997</v>
      </c>
      <c r="E23" s="6">
        <f>'LIQ TAX'!N20</f>
        <v>5236.22</v>
      </c>
      <c r="F23" s="5">
        <f>RPTT!N20</f>
        <v>97492.45</v>
      </c>
      <c r="G23" s="5">
        <f>'Gov''t Services'!N20</f>
        <v>334337.87</v>
      </c>
      <c r="H23" s="7">
        <f t="shared" si="0"/>
        <v>2711595.5900000008</v>
      </c>
    </row>
    <row r="24" spans="1:8" x14ac:dyDescent="0.2">
      <c r="A24" s="4" t="s">
        <v>25</v>
      </c>
      <c r="B24" s="5">
        <f>BCCRT!N21</f>
        <v>36867110.200000003</v>
      </c>
      <c r="C24" s="5">
        <f>SCCRT!N21</f>
        <v>126924921.96000001</v>
      </c>
      <c r="D24" s="6">
        <f>'CIG TAX'!N21</f>
        <v>1552464.62</v>
      </c>
      <c r="E24" s="6">
        <f>'LIQ TAX'!N21</f>
        <v>580789.65</v>
      </c>
      <c r="F24" s="5">
        <f>RPTT!N21</f>
        <v>6267868.2000000002</v>
      </c>
      <c r="G24" s="5">
        <f>'Gov''t Services'!N21</f>
        <v>27915713.5</v>
      </c>
      <c r="H24" s="7">
        <f t="shared" si="0"/>
        <v>200108868.13000003</v>
      </c>
    </row>
    <row r="25" spans="1:8" x14ac:dyDescent="0.2">
      <c r="A25" s="4" t="s">
        <v>26</v>
      </c>
      <c r="B25" s="8">
        <f>BCCRT!N22</f>
        <v>1142946.67</v>
      </c>
      <c r="C25" s="8">
        <f>SCCRT!N22</f>
        <v>2784349.6997672734</v>
      </c>
      <c r="D25" s="9">
        <f>'CIG TAX'!N22</f>
        <v>36307.919999999998</v>
      </c>
      <c r="E25" s="9">
        <f>'LIQ TAX'!N22</f>
        <v>13583.09</v>
      </c>
      <c r="F25" s="8">
        <f>RPTT!N22</f>
        <v>31989.1</v>
      </c>
      <c r="G25" s="8">
        <f>'Gov''t Services'!N22</f>
        <v>921815.77999999991</v>
      </c>
      <c r="H25" s="10">
        <f t="shared" si="0"/>
        <v>4930992.2597672734</v>
      </c>
    </row>
    <row r="26" spans="1:8" ht="15" x14ac:dyDescent="0.35">
      <c r="A26" s="4"/>
      <c r="B26" s="6"/>
      <c r="C26" s="6"/>
      <c r="D26" s="6"/>
      <c r="E26" s="11"/>
      <c r="F26" s="6"/>
      <c r="G26" s="6"/>
      <c r="H26" s="7"/>
    </row>
    <row r="27" spans="1:8" ht="13.5" thickBot="1" x14ac:dyDescent="0.25">
      <c r="A27" s="4" t="s">
        <v>9</v>
      </c>
      <c r="B27" s="12">
        <f>SUM(B9:B26)</f>
        <v>264351314.40000001</v>
      </c>
      <c r="C27" s="12">
        <f t="shared" ref="C27:H27" si="1">SUM(C9:C26)</f>
        <v>924693076.81000006</v>
      </c>
      <c r="D27" s="12">
        <f t="shared" si="1"/>
        <v>10178612.619999999</v>
      </c>
      <c r="E27" s="12">
        <f t="shared" si="1"/>
        <v>3807901.75</v>
      </c>
      <c r="F27" s="12">
        <f t="shared" si="1"/>
        <v>35881005.260000005</v>
      </c>
      <c r="G27" s="12">
        <f t="shared" si="1"/>
        <v>162049289.39000002</v>
      </c>
      <c r="H27" s="12">
        <f t="shared" si="1"/>
        <v>1400961200.2299995</v>
      </c>
    </row>
    <row r="28" spans="1:8" ht="13.5" thickTop="1" x14ac:dyDescent="0.2">
      <c r="H28" s="13"/>
    </row>
  </sheetData>
  <mergeCells count="2">
    <mergeCell ref="C2:G2"/>
    <mergeCell ref="C3:G3"/>
  </mergeCells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workbookViewId="0">
      <selection activeCell="M34" sqref="M34"/>
    </sheetView>
  </sheetViews>
  <sheetFormatPr defaultRowHeight="12.75" x14ac:dyDescent="0.2"/>
  <cols>
    <col min="1" max="1" width="14.42578125" style="15" bestFit="1" customWidth="1"/>
    <col min="2" max="10" width="14" style="15" bestFit="1" customWidth="1"/>
    <col min="11" max="13" width="14.7109375" style="15" customWidth="1"/>
    <col min="14" max="14" width="15.5703125" style="15" bestFit="1" customWidth="1"/>
    <col min="15" max="256" width="9.140625" style="15"/>
    <col min="257" max="257" width="14.42578125" style="15" bestFit="1" customWidth="1"/>
    <col min="258" max="266" width="14" style="15" bestFit="1" customWidth="1"/>
    <col min="267" max="269" width="14.7109375" style="15" customWidth="1"/>
    <col min="270" max="270" width="15.5703125" style="15" bestFit="1" customWidth="1"/>
    <col min="271" max="512" width="9.140625" style="15"/>
    <col min="513" max="513" width="14.42578125" style="15" bestFit="1" customWidth="1"/>
    <col min="514" max="522" width="14" style="15" bestFit="1" customWidth="1"/>
    <col min="523" max="525" width="14.7109375" style="15" customWidth="1"/>
    <col min="526" max="526" width="15.5703125" style="15" bestFit="1" customWidth="1"/>
    <col min="527" max="768" width="9.140625" style="15"/>
    <col min="769" max="769" width="14.42578125" style="15" bestFit="1" customWidth="1"/>
    <col min="770" max="778" width="14" style="15" bestFit="1" customWidth="1"/>
    <col min="779" max="781" width="14.7109375" style="15" customWidth="1"/>
    <col min="782" max="782" width="15.5703125" style="15" bestFit="1" customWidth="1"/>
    <col min="783" max="1024" width="9.140625" style="15"/>
    <col min="1025" max="1025" width="14.42578125" style="15" bestFit="1" customWidth="1"/>
    <col min="1026" max="1034" width="14" style="15" bestFit="1" customWidth="1"/>
    <col min="1035" max="1037" width="14.7109375" style="15" customWidth="1"/>
    <col min="1038" max="1038" width="15.5703125" style="15" bestFit="1" customWidth="1"/>
    <col min="1039" max="1280" width="9.140625" style="15"/>
    <col min="1281" max="1281" width="14.42578125" style="15" bestFit="1" customWidth="1"/>
    <col min="1282" max="1290" width="14" style="15" bestFit="1" customWidth="1"/>
    <col min="1291" max="1293" width="14.7109375" style="15" customWidth="1"/>
    <col min="1294" max="1294" width="15.5703125" style="15" bestFit="1" customWidth="1"/>
    <col min="1295" max="1536" width="9.140625" style="15"/>
    <col min="1537" max="1537" width="14.42578125" style="15" bestFit="1" customWidth="1"/>
    <col min="1538" max="1546" width="14" style="15" bestFit="1" customWidth="1"/>
    <col min="1547" max="1549" width="14.7109375" style="15" customWidth="1"/>
    <col min="1550" max="1550" width="15.5703125" style="15" bestFit="1" customWidth="1"/>
    <col min="1551" max="1792" width="9.140625" style="15"/>
    <col min="1793" max="1793" width="14.42578125" style="15" bestFit="1" customWidth="1"/>
    <col min="1794" max="1802" width="14" style="15" bestFit="1" customWidth="1"/>
    <col min="1803" max="1805" width="14.7109375" style="15" customWidth="1"/>
    <col min="1806" max="1806" width="15.5703125" style="15" bestFit="1" customWidth="1"/>
    <col min="1807" max="2048" width="9.140625" style="15"/>
    <col min="2049" max="2049" width="14.42578125" style="15" bestFit="1" customWidth="1"/>
    <col min="2050" max="2058" width="14" style="15" bestFit="1" customWidth="1"/>
    <col min="2059" max="2061" width="14.7109375" style="15" customWidth="1"/>
    <col min="2062" max="2062" width="15.5703125" style="15" bestFit="1" customWidth="1"/>
    <col min="2063" max="2304" width="9.140625" style="15"/>
    <col min="2305" max="2305" width="14.42578125" style="15" bestFit="1" customWidth="1"/>
    <col min="2306" max="2314" width="14" style="15" bestFit="1" customWidth="1"/>
    <col min="2315" max="2317" width="14.7109375" style="15" customWidth="1"/>
    <col min="2318" max="2318" width="15.5703125" style="15" bestFit="1" customWidth="1"/>
    <col min="2319" max="2560" width="9.140625" style="15"/>
    <col min="2561" max="2561" width="14.42578125" style="15" bestFit="1" customWidth="1"/>
    <col min="2562" max="2570" width="14" style="15" bestFit="1" customWidth="1"/>
    <col min="2571" max="2573" width="14.7109375" style="15" customWidth="1"/>
    <col min="2574" max="2574" width="15.5703125" style="15" bestFit="1" customWidth="1"/>
    <col min="2575" max="2816" width="9.140625" style="15"/>
    <col min="2817" max="2817" width="14.42578125" style="15" bestFit="1" customWidth="1"/>
    <col min="2818" max="2826" width="14" style="15" bestFit="1" customWidth="1"/>
    <col min="2827" max="2829" width="14.7109375" style="15" customWidth="1"/>
    <col min="2830" max="2830" width="15.5703125" style="15" bestFit="1" customWidth="1"/>
    <col min="2831" max="3072" width="9.140625" style="15"/>
    <col min="3073" max="3073" width="14.42578125" style="15" bestFit="1" customWidth="1"/>
    <col min="3074" max="3082" width="14" style="15" bestFit="1" customWidth="1"/>
    <col min="3083" max="3085" width="14.7109375" style="15" customWidth="1"/>
    <col min="3086" max="3086" width="15.5703125" style="15" bestFit="1" customWidth="1"/>
    <col min="3087" max="3328" width="9.140625" style="15"/>
    <col min="3329" max="3329" width="14.42578125" style="15" bestFit="1" customWidth="1"/>
    <col min="3330" max="3338" width="14" style="15" bestFit="1" customWidth="1"/>
    <col min="3339" max="3341" width="14.7109375" style="15" customWidth="1"/>
    <col min="3342" max="3342" width="15.5703125" style="15" bestFit="1" customWidth="1"/>
    <col min="3343" max="3584" width="9.140625" style="15"/>
    <col min="3585" max="3585" width="14.42578125" style="15" bestFit="1" customWidth="1"/>
    <col min="3586" max="3594" width="14" style="15" bestFit="1" customWidth="1"/>
    <col min="3595" max="3597" width="14.7109375" style="15" customWidth="1"/>
    <col min="3598" max="3598" width="15.5703125" style="15" bestFit="1" customWidth="1"/>
    <col min="3599" max="3840" width="9.140625" style="15"/>
    <col min="3841" max="3841" width="14.42578125" style="15" bestFit="1" customWidth="1"/>
    <col min="3842" max="3850" width="14" style="15" bestFit="1" customWidth="1"/>
    <col min="3851" max="3853" width="14.7109375" style="15" customWidth="1"/>
    <col min="3854" max="3854" width="15.5703125" style="15" bestFit="1" customWidth="1"/>
    <col min="3855" max="4096" width="9.140625" style="15"/>
    <col min="4097" max="4097" width="14.42578125" style="15" bestFit="1" customWidth="1"/>
    <col min="4098" max="4106" width="14" style="15" bestFit="1" customWidth="1"/>
    <col min="4107" max="4109" width="14.7109375" style="15" customWidth="1"/>
    <col min="4110" max="4110" width="15.5703125" style="15" bestFit="1" customWidth="1"/>
    <col min="4111" max="4352" width="9.140625" style="15"/>
    <col min="4353" max="4353" width="14.42578125" style="15" bestFit="1" customWidth="1"/>
    <col min="4354" max="4362" width="14" style="15" bestFit="1" customWidth="1"/>
    <col min="4363" max="4365" width="14.7109375" style="15" customWidth="1"/>
    <col min="4366" max="4366" width="15.5703125" style="15" bestFit="1" customWidth="1"/>
    <col min="4367" max="4608" width="9.140625" style="15"/>
    <col min="4609" max="4609" width="14.42578125" style="15" bestFit="1" customWidth="1"/>
    <col min="4610" max="4618" width="14" style="15" bestFit="1" customWidth="1"/>
    <col min="4619" max="4621" width="14.7109375" style="15" customWidth="1"/>
    <col min="4622" max="4622" width="15.5703125" style="15" bestFit="1" customWidth="1"/>
    <col min="4623" max="4864" width="9.140625" style="15"/>
    <col min="4865" max="4865" width="14.42578125" style="15" bestFit="1" customWidth="1"/>
    <col min="4866" max="4874" width="14" style="15" bestFit="1" customWidth="1"/>
    <col min="4875" max="4877" width="14.7109375" style="15" customWidth="1"/>
    <col min="4878" max="4878" width="15.5703125" style="15" bestFit="1" customWidth="1"/>
    <col min="4879" max="5120" width="9.140625" style="15"/>
    <col min="5121" max="5121" width="14.42578125" style="15" bestFit="1" customWidth="1"/>
    <col min="5122" max="5130" width="14" style="15" bestFit="1" customWidth="1"/>
    <col min="5131" max="5133" width="14.7109375" style="15" customWidth="1"/>
    <col min="5134" max="5134" width="15.5703125" style="15" bestFit="1" customWidth="1"/>
    <col min="5135" max="5376" width="9.140625" style="15"/>
    <col min="5377" max="5377" width="14.42578125" style="15" bestFit="1" customWidth="1"/>
    <col min="5378" max="5386" width="14" style="15" bestFit="1" customWidth="1"/>
    <col min="5387" max="5389" width="14.7109375" style="15" customWidth="1"/>
    <col min="5390" max="5390" width="15.5703125" style="15" bestFit="1" customWidth="1"/>
    <col min="5391" max="5632" width="9.140625" style="15"/>
    <col min="5633" max="5633" width="14.42578125" style="15" bestFit="1" customWidth="1"/>
    <col min="5634" max="5642" width="14" style="15" bestFit="1" customWidth="1"/>
    <col min="5643" max="5645" width="14.7109375" style="15" customWidth="1"/>
    <col min="5646" max="5646" width="15.5703125" style="15" bestFit="1" customWidth="1"/>
    <col min="5647" max="5888" width="9.140625" style="15"/>
    <col min="5889" max="5889" width="14.42578125" style="15" bestFit="1" customWidth="1"/>
    <col min="5890" max="5898" width="14" style="15" bestFit="1" customWidth="1"/>
    <col min="5899" max="5901" width="14.7109375" style="15" customWidth="1"/>
    <col min="5902" max="5902" width="15.5703125" style="15" bestFit="1" customWidth="1"/>
    <col min="5903" max="6144" width="9.140625" style="15"/>
    <col min="6145" max="6145" width="14.42578125" style="15" bestFit="1" customWidth="1"/>
    <col min="6146" max="6154" width="14" style="15" bestFit="1" customWidth="1"/>
    <col min="6155" max="6157" width="14.7109375" style="15" customWidth="1"/>
    <col min="6158" max="6158" width="15.5703125" style="15" bestFit="1" customWidth="1"/>
    <col min="6159" max="6400" width="9.140625" style="15"/>
    <col min="6401" max="6401" width="14.42578125" style="15" bestFit="1" customWidth="1"/>
    <col min="6402" max="6410" width="14" style="15" bestFit="1" customWidth="1"/>
    <col min="6411" max="6413" width="14.7109375" style="15" customWidth="1"/>
    <col min="6414" max="6414" width="15.5703125" style="15" bestFit="1" customWidth="1"/>
    <col min="6415" max="6656" width="9.140625" style="15"/>
    <col min="6657" max="6657" width="14.42578125" style="15" bestFit="1" customWidth="1"/>
    <col min="6658" max="6666" width="14" style="15" bestFit="1" customWidth="1"/>
    <col min="6667" max="6669" width="14.7109375" style="15" customWidth="1"/>
    <col min="6670" max="6670" width="15.5703125" style="15" bestFit="1" customWidth="1"/>
    <col min="6671" max="6912" width="9.140625" style="15"/>
    <col min="6913" max="6913" width="14.42578125" style="15" bestFit="1" customWidth="1"/>
    <col min="6914" max="6922" width="14" style="15" bestFit="1" customWidth="1"/>
    <col min="6923" max="6925" width="14.7109375" style="15" customWidth="1"/>
    <col min="6926" max="6926" width="15.5703125" style="15" bestFit="1" customWidth="1"/>
    <col min="6927" max="7168" width="9.140625" style="15"/>
    <col min="7169" max="7169" width="14.42578125" style="15" bestFit="1" customWidth="1"/>
    <col min="7170" max="7178" width="14" style="15" bestFit="1" customWidth="1"/>
    <col min="7179" max="7181" width="14.7109375" style="15" customWidth="1"/>
    <col min="7182" max="7182" width="15.5703125" style="15" bestFit="1" customWidth="1"/>
    <col min="7183" max="7424" width="9.140625" style="15"/>
    <col min="7425" max="7425" width="14.42578125" style="15" bestFit="1" customWidth="1"/>
    <col min="7426" max="7434" width="14" style="15" bestFit="1" customWidth="1"/>
    <col min="7435" max="7437" width="14.7109375" style="15" customWidth="1"/>
    <col min="7438" max="7438" width="15.5703125" style="15" bestFit="1" customWidth="1"/>
    <col min="7439" max="7680" width="9.140625" style="15"/>
    <col min="7681" max="7681" width="14.42578125" style="15" bestFit="1" customWidth="1"/>
    <col min="7682" max="7690" width="14" style="15" bestFit="1" customWidth="1"/>
    <col min="7691" max="7693" width="14.7109375" style="15" customWidth="1"/>
    <col min="7694" max="7694" width="15.5703125" style="15" bestFit="1" customWidth="1"/>
    <col min="7695" max="7936" width="9.140625" style="15"/>
    <col min="7937" max="7937" width="14.42578125" style="15" bestFit="1" customWidth="1"/>
    <col min="7938" max="7946" width="14" style="15" bestFit="1" customWidth="1"/>
    <col min="7947" max="7949" width="14.7109375" style="15" customWidth="1"/>
    <col min="7950" max="7950" width="15.5703125" style="15" bestFit="1" customWidth="1"/>
    <col min="7951" max="8192" width="9.140625" style="15"/>
    <col min="8193" max="8193" width="14.42578125" style="15" bestFit="1" customWidth="1"/>
    <col min="8194" max="8202" width="14" style="15" bestFit="1" customWidth="1"/>
    <col min="8203" max="8205" width="14.7109375" style="15" customWidth="1"/>
    <col min="8206" max="8206" width="15.5703125" style="15" bestFit="1" customWidth="1"/>
    <col min="8207" max="8448" width="9.140625" style="15"/>
    <col min="8449" max="8449" width="14.42578125" style="15" bestFit="1" customWidth="1"/>
    <col min="8450" max="8458" width="14" style="15" bestFit="1" customWidth="1"/>
    <col min="8459" max="8461" width="14.7109375" style="15" customWidth="1"/>
    <col min="8462" max="8462" width="15.5703125" style="15" bestFit="1" customWidth="1"/>
    <col min="8463" max="8704" width="9.140625" style="15"/>
    <col min="8705" max="8705" width="14.42578125" style="15" bestFit="1" customWidth="1"/>
    <col min="8706" max="8714" width="14" style="15" bestFit="1" customWidth="1"/>
    <col min="8715" max="8717" width="14.7109375" style="15" customWidth="1"/>
    <col min="8718" max="8718" width="15.5703125" style="15" bestFit="1" customWidth="1"/>
    <col min="8719" max="8960" width="9.140625" style="15"/>
    <col min="8961" max="8961" width="14.42578125" style="15" bestFit="1" customWidth="1"/>
    <col min="8962" max="8970" width="14" style="15" bestFit="1" customWidth="1"/>
    <col min="8971" max="8973" width="14.7109375" style="15" customWidth="1"/>
    <col min="8974" max="8974" width="15.5703125" style="15" bestFit="1" customWidth="1"/>
    <col min="8975" max="9216" width="9.140625" style="15"/>
    <col min="9217" max="9217" width="14.42578125" style="15" bestFit="1" customWidth="1"/>
    <col min="9218" max="9226" width="14" style="15" bestFit="1" customWidth="1"/>
    <col min="9227" max="9229" width="14.7109375" style="15" customWidth="1"/>
    <col min="9230" max="9230" width="15.5703125" style="15" bestFit="1" customWidth="1"/>
    <col min="9231" max="9472" width="9.140625" style="15"/>
    <col min="9473" max="9473" width="14.42578125" style="15" bestFit="1" customWidth="1"/>
    <col min="9474" max="9482" width="14" style="15" bestFit="1" customWidth="1"/>
    <col min="9483" max="9485" width="14.7109375" style="15" customWidth="1"/>
    <col min="9486" max="9486" width="15.5703125" style="15" bestFit="1" customWidth="1"/>
    <col min="9487" max="9728" width="9.140625" style="15"/>
    <col min="9729" max="9729" width="14.42578125" style="15" bestFit="1" customWidth="1"/>
    <col min="9730" max="9738" width="14" style="15" bestFit="1" customWidth="1"/>
    <col min="9739" max="9741" width="14.7109375" style="15" customWidth="1"/>
    <col min="9742" max="9742" width="15.5703125" style="15" bestFit="1" customWidth="1"/>
    <col min="9743" max="9984" width="9.140625" style="15"/>
    <col min="9985" max="9985" width="14.42578125" style="15" bestFit="1" customWidth="1"/>
    <col min="9986" max="9994" width="14" style="15" bestFit="1" customWidth="1"/>
    <col min="9995" max="9997" width="14.7109375" style="15" customWidth="1"/>
    <col min="9998" max="9998" width="15.5703125" style="15" bestFit="1" customWidth="1"/>
    <col min="9999" max="10240" width="9.140625" style="15"/>
    <col min="10241" max="10241" width="14.42578125" style="15" bestFit="1" customWidth="1"/>
    <col min="10242" max="10250" width="14" style="15" bestFit="1" customWidth="1"/>
    <col min="10251" max="10253" width="14.7109375" style="15" customWidth="1"/>
    <col min="10254" max="10254" width="15.5703125" style="15" bestFit="1" customWidth="1"/>
    <col min="10255" max="10496" width="9.140625" style="15"/>
    <col min="10497" max="10497" width="14.42578125" style="15" bestFit="1" customWidth="1"/>
    <col min="10498" max="10506" width="14" style="15" bestFit="1" customWidth="1"/>
    <col min="10507" max="10509" width="14.7109375" style="15" customWidth="1"/>
    <col min="10510" max="10510" width="15.5703125" style="15" bestFit="1" customWidth="1"/>
    <col min="10511" max="10752" width="9.140625" style="15"/>
    <col min="10753" max="10753" width="14.42578125" style="15" bestFit="1" customWidth="1"/>
    <col min="10754" max="10762" width="14" style="15" bestFit="1" customWidth="1"/>
    <col min="10763" max="10765" width="14.7109375" style="15" customWidth="1"/>
    <col min="10766" max="10766" width="15.5703125" style="15" bestFit="1" customWidth="1"/>
    <col min="10767" max="11008" width="9.140625" style="15"/>
    <col min="11009" max="11009" width="14.42578125" style="15" bestFit="1" customWidth="1"/>
    <col min="11010" max="11018" width="14" style="15" bestFit="1" customWidth="1"/>
    <col min="11019" max="11021" width="14.7109375" style="15" customWidth="1"/>
    <col min="11022" max="11022" width="15.5703125" style="15" bestFit="1" customWidth="1"/>
    <col min="11023" max="11264" width="9.140625" style="15"/>
    <col min="11265" max="11265" width="14.42578125" style="15" bestFit="1" customWidth="1"/>
    <col min="11266" max="11274" width="14" style="15" bestFit="1" customWidth="1"/>
    <col min="11275" max="11277" width="14.7109375" style="15" customWidth="1"/>
    <col min="11278" max="11278" width="15.5703125" style="15" bestFit="1" customWidth="1"/>
    <col min="11279" max="11520" width="9.140625" style="15"/>
    <col min="11521" max="11521" width="14.42578125" style="15" bestFit="1" customWidth="1"/>
    <col min="11522" max="11530" width="14" style="15" bestFit="1" customWidth="1"/>
    <col min="11531" max="11533" width="14.7109375" style="15" customWidth="1"/>
    <col min="11534" max="11534" width="15.5703125" style="15" bestFit="1" customWidth="1"/>
    <col min="11535" max="11776" width="9.140625" style="15"/>
    <col min="11777" max="11777" width="14.42578125" style="15" bestFit="1" customWidth="1"/>
    <col min="11778" max="11786" width="14" style="15" bestFit="1" customWidth="1"/>
    <col min="11787" max="11789" width="14.7109375" style="15" customWidth="1"/>
    <col min="11790" max="11790" width="15.5703125" style="15" bestFit="1" customWidth="1"/>
    <col min="11791" max="12032" width="9.140625" style="15"/>
    <col min="12033" max="12033" width="14.42578125" style="15" bestFit="1" customWidth="1"/>
    <col min="12034" max="12042" width="14" style="15" bestFit="1" customWidth="1"/>
    <col min="12043" max="12045" width="14.7109375" style="15" customWidth="1"/>
    <col min="12046" max="12046" width="15.5703125" style="15" bestFit="1" customWidth="1"/>
    <col min="12047" max="12288" width="9.140625" style="15"/>
    <col min="12289" max="12289" width="14.42578125" style="15" bestFit="1" customWidth="1"/>
    <col min="12290" max="12298" width="14" style="15" bestFit="1" customWidth="1"/>
    <col min="12299" max="12301" width="14.7109375" style="15" customWidth="1"/>
    <col min="12302" max="12302" width="15.5703125" style="15" bestFit="1" customWidth="1"/>
    <col min="12303" max="12544" width="9.140625" style="15"/>
    <col min="12545" max="12545" width="14.42578125" style="15" bestFit="1" customWidth="1"/>
    <col min="12546" max="12554" width="14" style="15" bestFit="1" customWidth="1"/>
    <col min="12555" max="12557" width="14.7109375" style="15" customWidth="1"/>
    <col min="12558" max="12558" width="15.5703125" style="15" bestFit="1" customWidth="1"/>
    <col min="12559" max="12800" width="9.140625" style="15"/>
    <col min="12801" max="12801" width="14.42578125" style="15" bestFit="1" customWidth="1"/>
    <col min="12802" max="12810" width="14" style="15" bestFit="1" customWidth="1"/>
    <col min="12811" max="12813" width="14.7109375" style="15" customWidth="1"/>
    <col min="12814" max="12814" width="15.5703125" style="15" bestFit="1" customWidth="1"/>
    <col min="12815" max="13056" width="9.140625" style="15"/>
    <col min="13057" max="13057" width="14.42578125" style="15" bestFit="1" customWidth="1"/>
    <col min="13058" max="13066" width="14" style="15" bestFit="1" customWidth="1"/>
    <col min="13067" max="13069" width="14.7109375" style="15" customWidth="1"/>
    <col min="13070" max="13070" width="15.5703125" style="15" bestFit="1" customWidth="1"/>
    <col min="13071" max="13312" width="9.140625" style="15"/>
    <col min="13313" max="13313" width="14.42578125" style="15" bestFit="1" customWidth="1"/>
    <col min="13314" max="13322" width="14" style="15" bestFit="1" customWidth="1"/>
    <col min="13323" max="13325" width="14.7109375" style="15" customWidth="1"/>
    <col min="13326" max="13326" width="15.5703125" style="15" bestFit="1" customWidth="1"/>
    <col min="13327" max="13568" width="9.140625" style="15"/>
    <col min="13569" max="13569" width="14.42578125" style="15" bestFit="1" customWidth="1"/>
    <col min="13570" max="13578" width="14" style="15" bestFit="1" customWidth="1"/>
    <col min="13579" max="13581" width="14.7109375" style="15" customWidth="1"/>
    <col min="13582" max="13582" width="15.5703125" style="15" bestFit="1" customWidth="1"/>
    <col min="13583" max="13824" width="9.140625" style="15"/>
    <col min="13825" max="13825" width="14.42578125" style="15" bestFit="1" customWidth="1"/>
    <col min="13826" max="13834" width="14" style="15" bestFit="1" customWidth="1"/>
    <col min="13835" max="13837" width="14.7109375" style="15" customWidth="1"/>
    <col min="13838" max="13838" width="15.5703125" style="15" bestFit="1" customWidth="1"/>
    <col min="13839" max="14080" width="9.140625" style="15"/>
    <col min="14081" max="14081" width="14.42578125" style="15" bestFit="1" customWidth="1"/>
    <col min="14082" max="14090" width="14" style="15" bestFit="1" customWidth="1"/>
    <col min="14091" max="14093" width="14.7109375" style="15" customWidth="1"/>
    <col min="14094" max="14094" width="15.5703125" style="15" bestFit="1" customWidth="1"/>
    <col min="14095" max="14336" width="9.140625" style="15"/>
    <col min="14337" max="14337" width="14.42578125" style="15" bestFit="1" customWidth="1"/>
    <col min="14338" max="14346" width="14" style="15" bestFit="1" customWidth="1"/>
    <col min="14347" max="14349" width="14.7109375" style="15" customWidth="1"/>
    <col min="14350" max="14350" width="15.5703125" style="15" bestFit="1" customWidth="1"/>
    <col min="14351" max="14592" width="9.140625" style="15"/>
    <col min="14593" max="14593" width="14.42578125" style="15" bestFit="1" customWidth="1"/>
    <col min="14594" max="14602" width="14" style="15" bestFit="1" customWidth="1"/>
    <col min="14603" max="14605" width="14.7109375" style="15" customWidth="1"/>
    <col min="14606" max="14606" width="15.5703125" style="15" bestFit="1" customWidth="1"/>
    <col min="14607" max="14848" width="9.140625" style="15"/>
    <col min="14849" max="14849" width="14.42578125" style="15" bestFit="1" customWidth="1"/>
    <col min="14850" max="14858" width="14" style="15" bestFit="1" customWidth="1"/>
    <col min="14859" max="14861" width="14.7109375" style="15" customWidth="1"/>
    <col min="14862" max="14862" width="15.5703125" style="15" bestFit="1" customWidth="1"/>
    <col min="14863" max="15104" width="9.140625" style="15"/>
    <col min="15105" max="15105" width="14.42578125" style="15" bestFit="1" customWidth="1"/>
    <col min="15106" max="15114" width="14" style="15" bestFit="1" customWidth="1"/>
    <col min="15115" max="15117" width="14.7109375" style="15" customWidth="1"/>
    <col min="15118" max="15118" width="15.5703125" style="15" bestFit="1" customWidth="1"/>
    <col min="15119" max="15360" width="9.140625" style="15"/>
    <col min="15361" max="15361" width="14.42578125" style="15" bestFit="1" customWidth="1"/>
    <col min="15362" max="15370" width="14" style="15" bestFit="1" customWidth="1"/>
    <col min="15371" max="15373" width="14.7109375" style="15" customWidth="1"/>
    <col min="15374" max="15374" width="15.5703125" style="15" bestFit="1" customWidth="1"/>
    <col min="15375" max="15616" width="9.140625" style="15"/>
    <col min="15617" max="15617" width="14.42578125" style="15" bestFit="1" customWidth="1"/>
    <col min="15618" max="15626" width="14" style="15" bestFit="1" customWidth="1"/>
    <col min="15627" max="15629" width="14.7109375" style="15" customWidth="1"/>
    <col min="15630" max="15630" width="15.5703125" style="15" bestFit="1" customWidth="1"/>
    <col min="15631" max="15872" width="9.140625" style="15"/>
    <col min="15873" max="15873" width="14.42578125" style="15" bestFit="1" customWidth="1"/>
    <col min="15874" max="15882" width="14" style="15" bestFit="1" customWidth="1"/>
    <col min="15883" max="15885" width="14.7109375" style="15" customWidth="1"/>
    <col min="15886" max="15886" width="15.5703125" style="15" bestFit="1" customWidth="1"/>
    <col min="15887" max="16128" width="9.140625" style="15"/>
    <col min="16129" max="16129" width="14.42578125" style="15" bestFit="1" customWidth="1"/>
    <col min="16130" max="16138" width="14" style="15" bestFit="1" customWidth="1"/>
    <col min="16139" max="16141" width="14.7109375" style="15" customWidth="1"/>
    <col min="16142" max="16142" width="15.5703125" style="15" bestFit="1" customWidth="1"/>
    <col min="16143" max="16384" width="9.140625" style="15"/>
  </cols>
  <sheetData>
    <row r="1" spans="1:14" ht="18" x14ac:dyDescent="0.25">
      <c r="A1" s="82" t="s">
        <v>256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3" spans="1:14" x14ac:dyDescent="0.2">
      <c r="A3" s="66" t="s">
        <v>2</v>
      </c>
      <c r="B3" s="16" t="s">
        <v>27</v>
      </c>
      <c r="C3" s="16" t="s">
        <v>28</v>
      </c>
      <c r="D3" s="16" t="s">
        <v>29</v>
      </c>
      <c r="E3" s="16" t="s">
        <v>30</v>
      </c>
      <c r="F3" s="16" t="s">
        <v>31</v>
      </c>
      <c r="G3" s="16" t="s">
        <v>32</v>
      </c>
      <c r="H3" s="16" t="s">
        <v>33</v>
      </c>
      <c r="I3" s="16" t="s">
        <v>34</v>
      </c>
      <c r="J3" s="16" t="s">
        <v>35</v>
      </c>
      <c r="K3" s="16" t="s">
        <v>36</v>
      </c>
      <c r="L3" s="16" t="s">
        <v>37</v>
      </c>
      <c r="M3" s="16" t="s">
        <v>38</v>
      </c>
      <c r="N3" s="16" t="s">
        <v>252</v>
      </c>
    </row>
    <row r="4" spans="1:14" x14ac:dyDescent="0.2">
      <c r="A4" s="4"/>
    </row>
    <row r="5" spans="1:14" x14ac:dyDescent="0.2">
      <c r="A5" s="67" t="s">
        <v>10</v>
      </c>
      <c r="B5" s="1">
        <v>1413538.44</v>
      </c>
      <c r="C5" s="1">
        <v>1407874.97</v>
      </c>
      <c r="D5" s="1">
        <v>1439926.08</v>
      </c>
      <c r="E5" s="1">
        <v>1369842.9</v>
      </c>
      <c r="F5" s="1">
        <v>1450741.19</v>
      </c>
      <c r="G5" s="1">
        <v>1592095</v>
      </c>
      <c r="H5" s="1">
        <v>1148451.04</v>
      </c>
      <c r="I5" s="1">
        <v>1206021.92</v>
      </c>
      <c r="J5" s="1">
        <v>1584014.68</v>
      </c>
      <c r="K5" s="1">
        <v>1500949.54</v>
      </c>
      <c r="L5" s="1">
        <v>1555853.19</v>
      </c>
      <c r="M5" s="1">
        <v>1607002.73</v>
      </c>
      <c r="N5" s="1">
        <f>SUM(B5:M5)</f>
        <v>17276311.68</v>
      </c>
    </row>
    <row r="6" spans="1:14" x14ac:dyDescent="0.2">
      <c r="A6" s="67" t="s">
        <v>11</v>
      </c>
      <c r="B6" s="1">
        <v>325666.37</v>
      </c>
      <c r="C6" s="1">
        <v>348341.75</v>
      </c>
      <c r="D6" s="1">
        <v>362767.97</v>
      </c>
      <c r="E6" s="1">
        <v>224595.69</v>
      </c>
      <c r="F6" s="1">
        <v>373777.83</v>
      </c>
      <c r="G6" s="1">
        <v>410871.76</v>
      </c>
      <c r="H6" s="1">
        <v>293866.23</v>
      </c>
      <c r="I6" s="1">
        <v>302209.84000000003</v>
      </c>
      <c r="J6" s="1">
        <v>400640.7</v>
      </c>
      <c r="K6" s="1">
        <v>359374.37</v>
      </c>
      <c r="L6" s="1">
        <v>375025.9</v>
      </c>
      <c r="M6" s="1">
        <v>427364</v>
      </c>
      <c r="N6" s="1">
        <f>SUM(B6:M6)</f>
        <v>4204502.41</v>
      </c>
    </row>
    <row r="7" spans="1:14" x14ac:dyDescent="0.2">
      <c r="A7" s="67" t="s">
        <v>12</v>
      </c>
      <c r="B7" s="1">
        <f>51056808.49-75819.06</f>
        <v>50980989.43</v>
      </c>
      <c r="C7" s="1">
        <f>51273672.61-74360.24-6931.58</f>
        <v>51192380.789999999</v>
      </c>
      <c r="D7" s="1">
        <f>53591151.4-91730.31-15487.56</f>
        <v>53483933.529999994</v>
      </c>
      <c r="E7" s="1">
        <v>51326647.049999997</v>
      </c>
      <c r="F7" s="1">
        <v>51324204.539999999</v>
      </c>
      <c r="G7" s="1">
        <v>58628646.07</v>
      </c>
      <c r="H7" s="1">
        <v>48878695.229999997</v>
      </c>
      <c r="I7" s="1">
        <v>45426738.579999998</v>
      </c>
      <c r="J7" s="1">
        <v>59494324.380000003</v>
      </c>
      <c r="K7" s="1">
        <v>52027315.399999999</v>
      </c>
      <c r="L7" s="1">
        <v>54732758.530000001</v>
      </c>
      <c r="M7" s="1">
        <v>56020882.060000002</v>
      </c>
      <c r="N7" s="1">
        <f t="shared" ref="N7:N21" si="0">SUM(B7:M7)</f>
        <v>633517515.58999991</v>
      </c>
    </row>
    <row r="8" spans="1:14" x14ac:dyDescent="0.2">
      <c r="A8" s="67" t="s">
        <v>13</v>
      </c>
      <c r="B8" s="1">
        <v>999909.39</v>
      </c>
      <c r="C8" s="1">
        <v>974876.99</v>
      </c>
      <c r="D8" s="1">
        <v>1000721.47</v>
      </c>
      <c r="E8" s="1">
        <v>826815.09</v>
      </c>
      <c r="F8" s="1">
        <v>824382.17</v>
      </c>
      <c r="G8" s="1">
        <v>1056423.77</v>
      </c>
      <c r="H8" s="1">
        <v>744355.48</v>
      </c>
      <c r="I8" s="1">
        <v>823464.27</v>
      </c>
      <c r="J8" s="1">
        <v>903433.3</v>
      </c>
      <c r="K8" s="1">
        <v>819253.87</v>
      </c>
      <c r="L8" s="1">
        <v>901344.72</v>
      </c>
      <c r="M8" s="1">
        <v>1025595.78</v>
      </c>
      <c r="N8" s="1">
        <f t="shared" si="0"/>
        <v>10900576.299999999</v>
      </c>
    </row>
    <row r="9" spans="1:14" x14ac:dyDescent="0.2">
      <c r="A9" s="67" t="s">
        <v>14</v>
      </c>
      <c r="B9" s="1">
        <v>1733569.42</v>
      </c>
      <c r="C9" s="1">
        <v>1928854.47</v>
      </c>
      <c r="D9" s="1">
        <v>1879116.79</v>
      </c>
      <c r="E9" s="1">
        <v>1799346.58</v>
      </c>
      <c r="F9" s="1">
        <v>1754813.89</v>
      </c>
      <c r="G9" s="1">
        <v>1876594.37</v>
      </c>
      <c r="H9" s="1">
        <v>1536746.9</v>
      </c>
      <c r="I9" s="1">
        <v>1538146.24</v>
      </c>
      <c r="J9" s="1">
        <v>1926863.08</v>
      </c>
      <c r="K9" s="1">
        <v>1748651.76</v>
      </c>
      <c r="L9" s="1">
        <v>1941070.16</v>
      </c>
      <c r="M9" s="1">
        <v>2021364.99</v>
      </c>
      <c r="N9" s="1">
        <f t="shared" si="0"/>
        <v>21685138.649999999</v>
      </c>
    </row>
    <row r="10" spans="1:14" x14ac:dyDescent="0.2">
      <c r="A10" s="67" t="s">
        <v>15</v>
      </c>
      <c r="B10" s="1">
        <v>17406.12</v>
      </c>
      <c r="C10" s="1">
        <v>21396.05</v>
      </c>
      <c r="D10" s="1">
        <v>15381.42</v>
      </c>
      <c r="E10" s="1">
        <v>19178.2</v>
      </c>
      <c r="F10" s="1">
        <v>11438.31</v>
      </c>
      <c r="G10" s="1">
        <v>13424.96</v>
      </c>
      <c r="H10" s="1">
        <v>12592.03</v>
      </c>
      <c r="I10" s="1">
        <v>14273.79</v>
      </c>
      <c r="J10" s="1">
        <v>29066.54</v>
      </c>
      <c r="K10" s="1">
        <v>10000.81</v>
      </c>
      <c r="L10" s="1">
        <v>12204.79</v>
      </c>
      <c r="M10" s="1">
        <v>18573.46</v>
      </c>
      <c r="N10" s="1">
        <f t="shared" si="0"/>
        <v>194936.48</v>
      </c>
    </row>
    <row r="11" spans="1:14" x14ac:dyDescent="0.2">
      <c r="A11" s="67" t="s">
        <v>16</v>
      </c>
      <c r="B11" s="1">
        <v>247084.94</v>
      </c>
      <c r="C11" s="1">
        <v>312098.40000000002</v>
      </c>
      <c r="D11" s="1">
        <v>337411.8</v>
      </c>
      <c r="E11" s="1">
        <v>297878.33</v>
      </c>
      <c r="F11" s="1">
        <v>293751.21999999997</v>
      </c>
      <c r="G11" s="1">
        <v>390403.92</v>
      </c>
      <c r="H11" s="1">
        <v>256782.02</v>
      </c>
      <c r="I11" s="1">
        <v>275089.94</v>
      </c>
      <c r="J11" s="1">
        <v>343705.22</v>
      </c>
      <c r="K11" s="1">
        <v>358873.73</v>
      </c>
      <c r="L11" s="1">
        <v>489379.57</v>
      </c>
      <c r="M11" s="1">
        <v>353236.32</v>
      </c>
      <c r="N11" s="1">
        <f t="shared" si="0"/>
        <v>3955695.4099999997</v>
      </c>
    </row>
    <row r="12" spans="1:14" x14ac:dyDescent="0.2">
      <c r="A12" s="67" t="s">
        <v>17</v>
      </c>
      <c r="B12" s="1">
        <v>643859.98</v>
      </c>
      <c r="C12" s="1">
        <v>643381.27</v>
      </c>
      <c r="D12" s="1">
        <v>633768.71</v>
      </c>
      <c r="E12" s="1">
        <v>569442.35</v>
      </c>
      <c r="F12" s="1">
        <v>552589.78</v>
      </c>
      <c r="G12" s="1">
        <v>579686.9</v>
      </c>
      <c r="H12" s="1">
        <v>445891.5</v>
      </c>
      <c r="I12" s="1">
        <v>524606.26</v>
      </c>
      <c r="J12" s="1">
        <v>548127.59</v>
      </c>
      <c r="K12" s="1">
        <v>496020.33</v>
      </c>
      <c r="L12" s="1">
        <v>563999.21</v>
      </c>
      <c r="M12" s="1">
        <v>604707.82999999996</v>
      </c>
      <c r="N12" s="1">
        <f t="shared" si="0"/>
        <v>6806081.71</v>
      </c>
    </row>
    <row r="13" spans="1:14" x14ac:dyDescent="0.2">
      <c r="A13" s="67" t="s">
        <v>18</v>
      </c>
      <c r="B13" s="1">
        <v>390131.01</v>
      </c>
      <c r="C13" s="1">
        <v>361202.88</v>
      </c>
      <c r="D13" s="1">
        <v>356575.29</v>
      </c>
      <c r="E13" s="1">
        <v>321860.21999999997</v>
      </c>
      <c r="F13" s="1">
        <v>346473</v>
      </c>
      <c r="G13" s="1">
        <v>364031.04</v>
      </c>
      <c r="H13" s="1">
        <v>268945.58</v>
      </c>
      <c r="I13" s="1">
        <v>299215.81</v>
      </c>
      <c r="J13" s="1">
        <v>397175.09</v>
      </c>
      <c r="K13" s="1">
        <v>287327.51</v>
      </c>
      <c r="L13" s="1">
        <v>348529.45</v>
      </c>
      <c r="M13" s="1">
        <v>359035.17</v>
      </c>
      <c r="N13" s="1">
        <f t="shared" si="0"/>
        <v>4100502.05</v>
      </c>
    </row>
    <row r="14" spans="1:14" x14ac:dyDescent="0.2">
      <c r="A14" s="67" t="s">
        <v>19</v>
      </c>
      <c r="B14" s="1">
        <v>34836.28</v>
      </c>
      <c r="C14" s="1">
        <v>43124.65</v>
      </c>
      <c r="D14" s="1">
        <v>33327.57</v>
      </c>
      <c r="E14" s="1">
        <v>34031.589999999997</v>
      </c>
      <c r="F14" s="1">
        <v>36542.49</v>
      </c>
      <c r="G14" s="1">
        <v>27551.06</v>
      </c>
      <c r="H14" s="1">
        <v>29919.23</v>
      </c>
      <c r="I14" s="1">
        <v>27164.19</v>
      </c>
      <c r="J14" s="1">
        <v>26438.83</v>
      </c>
      <c r="K14" s="1">
        <v>28550.39</v>
      </c>
      <c r="L14" s="1">
        <v>31104.86</v>
      </c>
      <c r="M14" s="1">
        <v>33236.61</v>
      </c>
      <c r="N14" s="1">
        <f t="shared" si="0"/>
        <v>385827.75</v>
      </c>
    </row>
    <row r="15" spans="1:14" x14ac:dyDescent="0.2">
      <c r="A15" s="67" t="s">
        <v>20</v>
      </c>
      <c r="B15" s="1">
        <v>553868.81999999995</v>
      </c>
      <c r="C15" s="1">
        <v>555031.73</v>
      </c>
      <c r="D15" s="1">
        <v>566327.18000000005</v>
      </c>
      <c r="E15" s="1">
        <v>498051.76</v>
      </c>
      <c r="F15" s="1">
        <v>541542.76</v>
      </c>
      <c r="G15" s="1">
        <v>660537.15</v>
      </c>
      <c r="H15" s="1">
        <v>421461.52</v>
      </c>
      <c r="I15" s="1">
        <v>507439.12</v>
      </c>
      <c r="J15" s="1">
        <v>618966.62</v>
      </c>
      <c r="K15" s="1">
        <v>524023.18</v>
      </c>
      <c r="L15" s="1">
        <v>612058.84</v>
      </c>
      <c r="M15" s="1">
        <v>647409.78</v>
      </c>
      <c r="N15" s="1">
        <f t="shared" si="0"/>
        <v>6706718.46</v>
      </c>
    </row>
    <row r="16" spans="1:14" x14ac:dyDescent="0.2">
      <c r="A16" s="67" t="s">
        <v>21</v>
      </c>
      <c r="B16" s="1">
        <v>47872.42</v>
      </c>
      <c r="C16" s="1">
        <v>53154.36</v>
      </c>
      <c r="D16" s="1">
        <v>81070.73</v>
      </c>
      <c r="E16" s="1">
        <v>56684.79</v>
      </c>
      <c r="F16" s="1">
        <v>55840.36</v>
      </c>
      <c r="G16" s="1">
        <v>79385.83</v>
      </c>
      <c r="H16" s="1">
        <v>58084.98</v>
      </c>
      <c r="I16" s="1">
        <v>56515.62</v>
      </c>
      <c r="J16" s="1">
        <v>55947.519999999997</v>
      </c>
      <c r="K16" s="1">
        <v>53855.17</v>
      </c>
      <c r="L16" s="1">
        <v>49981.95</v>
      </c>
      <c r="M16" s="1">
        <v>50892.87</v>
      </c>
      <c r="N16" s="1">
        <f t="shared" si="0"/>
        <v>699286.6</v>
      </c>
    </row>
    <row r="17" spans="1:14" x14ac:dyDescent="0.2">
      <c r="A17" s="67" t="s">
        <v>22</v>
      </c>
      <c r="B17" s="1">
        <v>684833.45</v>
      </c>
      <c r="C17" s="1">
        <v>658798.22</v>
      </c>
      <c r="D17" s="1">
        <v>765097.47</v>
      </c>
      <c r="E17" s="1">
        <v>688222.43</v>
      </c>
      <c r="F17" s="1">
        <v>655021.99</v>
      </c>
      <c r="G17" s="1">
        <v>798480.41</v>
      </c>
      <c r="H17" s="1">
        <v>742953.88</v>
      </c>
      <c r="I17" s="1">
        <v>656151.06999999995</v>
      </c>
      <c r="J17" s="1">
        <v>1015913.4</v>
      </c>
      <c r="K17" s="1">
        <v>698950.12</v>
      </c>
      <c r="L17" s="1">
        <v>766836.84</v>
      </c>
      <c r="M17" s="1">
        <v>846416.36</v>
      </c>
      <c r="N17" s="1">
        <f t="shared" si="0"/>
        <v>8977675.6400000006</v>
      </c>
    </row>
    <row r="18" spans="1:14" x14ac:dyDescent="0.2">
      <c r="A18" s="67" t="s">
        <v>23</v>
      </c>
      <c r="B18" s="1">
        <v>69788.13</v>
      </c>
      <c r="C18" s="1">
        <v>84183.95</v>
      </c>
      <c r="D18" s="1">
        <v>118308.93</v>
      </c>
      <c r="E18" s="1">
        <v>117063.29</v>
      </c>
      <c r="F18" s="1">
        <v>102960.53</v>
      </c>
      <c r="G18" s="1">
        <v>121709.32</v>
      </c>
      <c r="H18" s="1">
        <v>98111.42</v>
      </c>
      <c r="I18" s="1">
        <v>105796.79</v>
      </c>
      <c r="J18" s="1">
        <v>122691.95</v>
      </c>
      <c r="K18" s="1">
        <v>121899.21</v>
      </c>
      <c r="L18" s="1">
        <v>134739.68</v>
      </c>
      <c r="M18" s="1">
        <v>160831.07</v>
      </c>
      <c r="N18" s="1">
        <f t="shared" si="0"/>
        <v>1358084.27</v>
      </c>
    </row>
    <row r="19" spans="1:14" x14ac:dyDescent="0.2">
      <c r="A19" s="67" t="s">
        <v>24</v>
      </c>
      <c r="B19" s="1">
        <v>152379.23000000001</v>
      </c>
      <c r="C19" s="13">
        <v>184949.13</v>
      </c>
      <c r="D19" s="1">
        <v>175706.96</v>
      </c>
      <c r="E19" s="1">
        <v>152975.85</v>
      </c>
      <c r="F19" s="1">
        <v>117991.76</v>
      </c>
      <c r="G19" s="1">
        <v>109282.71</v>
      </c>
      <c r="H19" s="1">
        <v>79134.570000000007</v>
      </c>
      <c r="I19" s="1">
        <v>118263.78</v>
      </c>
      <c r="J19" s="1">
        <v>119288.12</v>
      </c>
      <c r="K19" s="1">
        <v>105509.41</v>
      </c>
      <c r="L19" s="1">
        <v>140937.19</v>
      </c>
      <c r="M19" s="1">
        <v>163275.79</v>
      </c>
      <c r="N19" s="1">
        <f t="shared" si="0"/>
        <v>1619694.4999999998</v>
      </c>
    </row>
    <row r="20" spans="1:14" x14ac:dyDescent="0.2">
      <c r="A20" s="67" t="s">
        <v>25</v>
      </c>
      <c r="B20" s="1">
        <f>9991209.8-317744.72</f>
        <v>9673465.0800000001</v>
      </c>
      <c r="C20" s="68">
        <f>10343221.05-308383.11</f>
        <v>10034837.940000001</v>
      </c>
      <c r="D20" s="1">
        <f>10407264.01-326445.38</f>
        <v>10080818.629999999</v>
      </c>
      <c r="E20" s="1">
        <v>9491395.6099999994</v>
      </c>
      <c r="F20" s="1">
        <v>9516194.8100000005</v>
      </c>
      <c r="G20" s="1">
        <v>12033288.08</v>
      </c>
      <c r="H20" s="1">
        <v>8255435.3700000001</v>
      </c>
      <c r="I20" s="1">
        <v>8436276.9100000001</v>
      </c>
      <c r="J20" s="1">
        <v>10558704.119999999</v>
      </c>
      <c r="K20" s="1">
        <v>9126281.7300000004</v>
      </c>
      <c r="L20" s="1">
        <v>9956215.8800000008</v>
      </c>
      <c r="M20" s="1">
        <v>11004308.109999999</v>
      </c>
      <c r="N20" s="1">
        <f t="shared" si="0"/>
        <v>118167222.27000001</v>
      </c>
    </row>
    <row r="21" spans="1:14" ht="13.5" thickBot="1" x14ac:dyDescent="0.25">
      <c r="A21" s="67" t="s">
        <v>26</v>
      </c>
      <c r="B21" s="69">
        <v>295554.23</v>
      </c>
      <c r="C21" s="69">
        <v>283113.83</v>
      </c>
      <c r="D21" s="69">
        <v>340416.67</v>
      </c>
      <c r="E21" s="69">
        <v>283659.21000000002</v>
      </c>
      <c r="F21" s="69">
        <v>267438.95</v>
      </c>
      <c r="G21" s="69">
        <v>321099.64</v>
      </c>
      <c r="H21" s="69">
        <v>245561.02</v>
      </c>
      <c r="I21" s="69">
        <v>313710.53999999998</v>
      </c>
      <c r="J21" s="69">
        <v>318226.31</v>
      </c>
      <c r="K21" s="69">
        <v>299849.28000000003</v>
      </c>
      <c r="L21" s="69">
        <v>336784.5</v>
      </c>
      <c r="M21" s="69">
        <v>411099.63</v>
      </c>
      <c r="N21" s="69">
        <f t="shared" si="0"/>
        <v>3716513.8099999996</v>
      </c>
    </row>
    <row r="22" spans="1:14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5" t="s">
        <v>9</v>
      </c>
      <c r="B23" s="1">
        <f>SUM(B5:B22)</f>
        <v>68264752.74000001</v>
      </c>
      <c r="C23" s="1">
        <f>SUM(C5:C22)</f>
        <v>69087601.379999995</v>
      </c>
      <c r="D23" s="1">
        <f t="shared" ref="D23:J23" si="1">SUM(D5:D22)</f>
        <v>71670677.199999988</v>
      </c>
      <c r="E23" s="1">
        <f t="shared" si="1"/>
        <v>68077690.939999998</v>
      </c>
      <c r="F23" s="1">
        <f>SUM(F5:F22)</f>
        <v>68225705.580000013</v>
      </c>
      <c r="G23" s="1">
        <f t="shared" si="1"/>
        <v>79063511.989999995</v>
      </c>
      <c r="H23" s="1">
        <f t="shared" si="1"/>
        <v>63516988</v>
      </c>
      <c r="I23" s="1">
        <f t="shared" si="1"/>
        <v>60631084.669999994</v>
      </c>
      <c r="J23" s="1">
        <f t="shared" si="1"/>
        <v>78463527.450000018</v>
      </c>
      <c r="K23" s="1">
        <f>SUM(K6:K22)</f>
        <v>67065736.269999981</v>
      </c>
      <c r="L23" s="1">
        <f>SUM(L5:L22)</f>
        <v>72948825.260000005</v>
      </c>
      <c r="M23" s="1">
        <f>SUM(M5:M22)</f>
        <v>75755232.560000002</v>
      </c>
      <c r="N23" s="1">
        <f>SUM(N5:N22)</f>
        <v>844272283.5799998</v>
      </c>
    </row>
    <row r="24" spans="1:14" x14ac:dyDescent="0.2">
      <c r="A24" s="15" t="s">
        <v>253</v>
      </c>
      <c r="B24" s="1">
        <v>6731161.8399999999</v>
      </c>
      <c r="C24" s="1">
        <v>7554883.5999999996</v>
      </c>
      <c r="D24" s="1">
        <v>8033350.2800000003</v>
      </c>
      <c r="E24" s="1">
        <v>7626114.2599999998</v>
      </c>
      <c r="F24" s="1">
        <v>7507003.2400000002</v>
      </c>
      <c r="G24" s="1">
        <v>11092403.23</v>
      </c>
      <c r="H24" s="1">
        <v>8014489.0599999996</v>
      </c>
      <c r="I24" s="4">
        <v>9215121.5700000003</v>
      </c>
      <c r="J24" s="1">
        <v>8977506.2300000004</v>
      </c>
      <c r="K24" s="1">
        <v>7603808.2199999997</v>
      </c>
      <c r="L24" s="1">
        <v>7800752.2400000002</v>
      </c>
      <c r="M24" s="1">
        <v>9355992.8699999992</v>
      </c>
      <c r="N24" s="1">
        <f>SUM(B24:M24)</f>
        <v>99512586.640000001</v>
      </c>
    </row>
    <row r="25" spans="1:14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35" spans="8:9" x14ac:dyDescent="0.2">
      <c r="H35" s="33"/>
      <c r="I35" s="33"/>
    </row>
    <row r="36" spans="8:9" x14ac:dyDescent="0.2">
      <c r="H36" s="33"/>
      <c r="I36" s="33"/>
    </row>
    <row r="37" spans="8:9" x14ac:dyDescent="0.2">
      <c r="H37" s="33"/>
      <c r="I37" s="33"/>
    </row>
    <row r="38" spans="8:9" x14ac:dyDescent="0.2">
      <c r="H38" s="33"/>
      <c r="I38" s="33"/>
    </row>
    <row r="39" spans="8:9" x14ac:dyDescent="0.2">
      <c r="H39" s="33"/>
      <c r="I39" s="33"/>
    </row>
    <row r="40" spans="8:9" x14ac:dyDescent="0.2">
      <c r="H40" s="33"/>
      <c r="I40" s="33"/>
    </row>
    <row r="41" spans="8:9" x14ac:dyDescent="0.2">
      <c r="H41" s="33"/>
      <c r="I41" s="33"/>
    </row>
    <row r="42" spans="8:9" x14ac:dyDescent="0.2">
      <c r="H42" s="33"/>
      <c r="I42" s="33"/>
    </row>
    <row r="43" spans="8:9" x14ac:dyDescent="0.2">
      <c r="H43" s="33"/>
      <c r="I43" s="33"/>
    </row>
    <row r="44" spans="8:9" x14ac:dyDescent="0.2">
      <c r="H44" s="33"/>
      <c r="I44" s="33"/>
    </row>
    <row r="45" spans="8:9" x14ac:dyDescent="0.2">
      <c r="H45" s="33"/>
      <c r="I45" s="33"/>
    </row>
    <row r="46" spans="8:9" x14ac:dyDescent="0.2">
      <c r="H46" s="33"/>
      <c r="I46" s="33"/>
    </row>
    <row r="47" spans="8:9" x14ac:dyDescent="0.2">
      <c r="H47" s="33"/>
      <c r="I47" s="33"/>
    </row>
    <row r="48" spans="8:9" x14ac:dyDescent="0.2">
      <c r="H48" s="33"/>
      <c r="I48" s="33"/>
    </row>
    <row r="49" spans="8:9" x14ac:dyDescent="0.2">
      <c r="H49" s="33"/>
      <c r="I49" s="33"/>
    </row>
    <row r="50" spans="8:9" x14ac:dyDescent="0.2">
      <c r="H50" s="33"/>
      <c r="I50" s="33"/>
    </row>
    <row r="51" spans="8:9" x14ac:dyDescent="0.2">
      <c r="H51" s="33"/>
      <c r="I51" s="33"/>
    </row>
    <row r="52" spans="8:9" x14ac:dyDescent="0.2">
      <c r="H52" s="33"/>
      <c r="I52" s="33"/>
    </row>
  </sheetData>
  <mergeCells count="1">
    <mergeCell ref="A1:N1"/>
  </mergeCells>
  <printOptions horizontalCentered="1"/>
  <pageMargins left="0" right="0" top="0.5" bottom="0.5" header="0.5" footer="0.5"/>
  <pageSetup paperSize="5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workbookViewId="0">
      <selection activeCell="A35" sqref="A35"/>
    </sheetView>
  </sheetViews>
  <sheetFormatPr defaultRowHeight="12.75" x14ac:dyDescent="0.2"/>
  <cols>
    <col min="1" max="1" width="13.42578125" style="15" customWidth="1"/>
    <col min="2" max="6" width="13.85546875" style="15" bestFit="1" customWidth="1"/>
    <col min="7" max="7" width="14" style="15" bestFit="1" customWidth="1"/>
    <col min="8" max="9" width="13.85546875" style="15" bestFit="1" customWidth="1"/>
    <col min="10" max="13" width="14" style="15" bestFit="1" customWidth="1"/>
    <col min="14" max="14" width="13.5703125" style="15" customWidth="1"/>
    <col min="15" max="256" width="9.140625" style="15"/>
    <col min="257" max="257" width="13.42578125" style="15" customWidth="1"/>
    <col min="258" max="262" width="13.85546875" style="15" bestFit="1" customWidth="1"/>
    <col min="263" max="263" width="14" style="15" bestFit="1" customWidth="1"/>
    <col min="264" max="265" width="13.85546875" style="15" bestFit="1" customWidth="1"/>
    <col min="266" max="269" width="14" style="15" bestFit="1" customWidth="1"/>
    <col min="270" max="270" width="13.5703125" style="15" customWidth="1"/>
    <col min="271" max="512" width="9.140625" style="15"/>
    <col min="513" max="513" width="13.42578125" style="15" customWidth="1"/>
    <col min="514" max="518" width="13.85546875" style="15" bestFit="1" customWidth="1"/>
    <col min="519" max="519" width="14" style="15" bestFit="1" customWidth="1"/>
    <col min="520" max="521" width="13.85546875" style="15" bestFit="1" customWidth="1"/>
    <col min="522" max="525" width="14" style="15" bestFit="1" customWidth="1"/>
    <col min="526" max="526" width="13.5703125" style="15" customWidth="1"/>
    <col min="527" max="768" width="9.140625" style="15"/>
    <col min="769" max="769" width="13.42578125" style="15" customWidth="1"/>
    <col min="770" max="774" width="13.85546875" style="15" bestFit="1" customWidth="1"/>
    <col min="775" max="775" width="14" style="15" bestFit="1" customWidth="1"/>
    <col min="776" max="777" width="13.85546875" style="15" bestFit="1" customWidth="1"/>
    <col min="778" max="781" width="14" style="15" bestFit="1" customWidth="1"/>
    <col min="782" max="782" width="13.5703125" style="15" customWidth="1"/>
    <col min="783" max="1024" width="9.140625" style="15"/>
    <col min="1025" max="1025" width="13.42578125" style="15" customWidth="1"/>
    <col min="1026" max="1030" width="13.85546875" style="15" bestFit="1" customWidth="1"/>
    <col min="1031" max="1031" width="14" style="15" bestFit="1" customWidth="1"/>
    <col min="1032" max="1033" width="13.85546875" style="15" bestFit="1" customWidth="1"/>
    <col min="1034" max="1037" width="14" style="15" bestFit="1" customWidth="1"/>
    <col min="1038" max="1038" width="13.5703125" style="15" customWidth="1"/>
    <col min="1039" max="1280" width="9.140625" style="15"/>
    <col min="1281" max="1281" width="13.42578125" style="15" customWidth="1"/>
    <col min="1282" max="1286" width="13.85546875" style="15" bestFit="1" customWidth="1"/>
    <col min="1287" max="1287" width="14" style="15" bestFit="1" customWidth="1"/>
    <col min="1288" max="1289" width="13.85546875" style="15" bestFit="1" customWidth="1"/>
    <col min="1290" max="1293" width="14" style="15" bestFit="1" customWidth="1"/>
    <col min="1294" max="1294" width="13.5703125" style="15" customWidth="1"/>
    <col min="1295" max="1536" width="9.140625" style="15"/>
    <col min="1537" max="1537" width="13.42578125" style="15" customWidth="1"/>
    <col min="1538" max="1542" width="13.85546875" style="15" bestFit="1" customWidth="1"/>
    <col min="1543" max="1543" width="14" style="15" bestFit="1" customWidth="1"/>
    <col min="1544" max="1545" width="13.85546875" style="15" bestFit="1" customWidth="1"/>
    <col min="1546" max="1549" width="14" style="15" bestFit="1" customWidth="1"/>
    <col min="1550" max="1550" width="13.5703125" style="15" customWidth="1"/>
    <col min="1551" max="1792" width="9.140625" style="15"/>
    <col min="1793" max="1793" width="13.42578125" style="15" customWidth="1"/>
    <col min="1794" max="1798" width="13.85546875" style="15" bestFit="1" customWidth="1"/>
    <col min="1799" max="1799" width="14" style="15" bestFit="1" customWidth="1"/>
    <col min="1800" max="1801" width="13.85546875" style="15" bestFit="1" customWidth="1"/>
    <col min="1802" max="1805" width="14" style="15" bestFit="1" customWidth="1"/>
    <col min="1806" max="1806" width="13.5703125" style="15" customWidth="1"/>
    <col min="1807" max="2048" width="9.140625" style="15"/>
    <col min="2049" max="2049" width="13.42578125" style="15" customWidth="1"/>
    <col min="2050" max="2054" width="13.85546875" style="15" bestFit="1" customWidth="1"/>
    <col min="2055" max="2055" width="14" style="15" bestFit="1" customWidth="1"/>
    <col min="2056" max="2057" width="13.85546875" style="15" bestFit="1" customWidth="1"/>
    <col min="2058" max="2061" width="14" style="15" bestFit="1" customWidth="1"/>
    <col min="2062" max="2062" width="13.5703125" style="15" customWidth="1"/>
    <col min="2063" max="2304" width="9.140625" style="15"/>
    <col min="2305" max="2305" width="13.42578125" style="15" customWidth="1"/>
    <col min="2306" max="2310" width="13.85546875" style="15" bestFit="1" customWidth="1"/>
    <col min="2311" max="2311" width="14" style="15" bestFit="1" customWidth="1"/>
    <col min="2312" max="2313" width="13.85546875" style="15" bestFit="1" customWidth="1"/>
    <col min="2314" max="2317" width="14" style="15" bestFit="1" customWidth="1"/>
    <col min="2318" max="2318" width="13.5703125" style="15" customWidth="1"/>
    <col min="2319" max="2560" width="9.140625" style="15"/>
    <col min="2561" max="2561" width="13.42578125" style="15" customWidth="1"/>
    <col min="2562" max="2566" width="13.85546875" style="15" bestFit="1" customWidth="1"/>
    <col min="2567" max="2567" width="14" style="15" bestFit="1" customWidth="1"/>
    <col min="2568" max="2569" width="13.85546875" style="15" bestFit="1" customWidth="1"/>
    <col min="2570" max="2573" width="14" style="15" bestFit="1" customWidth="1"/>
    <col min="2574" max="2574" width="13.5703125" style="15" customWidth="1"/>
    <col min="2575" max="2816" width="9.140625" style="15"/>
    <col min="2817" max="2817" width="13.42578125" style="15" customWidth="1"/>
    <col min="2818" max="2822" width="13.85546875" style="15" bestFit="1" customWidth="1"/>
    <col min="2823" max="2823" width="14" style="15" bestFit="1" customWidth="1"/>
    <col min="2824" max="2825" width="13.85546875" style="15" bestFit="1" customWidth="1"/>
    <col min="2826" max="2829" width="14" style="15" bestFit="1" customWidth="1"/>
    <col min="2830" max="2830" width="13.5703125" style="15" customWidth="1"/>
    <col min="2831" max="3072" width="9.140625" style="15"/>
    <col min="3073" max="3073" width="13.42578125" style="15" customWidth="1"/>
    <col min="3074" max="3078" width="13.85546875" style="15" bestFit="1" customWidth="1"/>
    <col min="3079" max="3079" width="14" style="15" bestFit="1" customWidth="1"/>
    <col min="3080" max="3081" width="13.85546875" style="15" bestFit="1" customWidth="1"/>
    <col min="3082" max="3085" width="14" style="15" bestFit="1" customWidth="1"/>
    <col min="3086" max="3086" width="13.5703125" style="15" customWidth="1"/>
    <col min="3087" max="3328" width="9.140625" style="15"/>
    <col min="3329" max="3329" width="13.42578125" style="15" customWidth="1"/>
    <col min="3330" max="3334" width="13.85546875" style="15" bestFit="1" customWidth="1"/>
    <col min="3335" max="3335" width="14" style="15" bestFit="1" customWidth="1"/>
    <col min="3336" max="3337" width="13.85546875" style="15" bestFit="1" customWidth="1"/>
    <col min="3338" max="3341" width="14" style="15" bestFit="1" customWidth="1"/>
    <col min="3342" max="3342" width="13.5703125" style="15" customWidth="1"/>
    <col min="3343" max="3584" width="9.140625" style="15"/>
    <col min="3585" max="3585" width="13.42578125" style="15" customWidth="1"/>
    <col min="3586" max="3590" width="13.85546875" style="15" bestFit="1" customWidth="1"/>
    <col min="3591" max="3591" width="14" style="15" bestFit="1" customWidth="1"/>
    <col min="3592" max="3593" width="13.85546875" style="15" bestFit="1" customWidth="1"/>
    <col min="3594" max="3597" width="14" style="15" bestFit="1" customWidth="1"/>
    <col min="3598" max="3598" width="13.5703125" style="15" customWidth="1"/>
    <col min="3599" max="3840" width="9.140625" style="15"/>
    <col min="3841" max="3841" width="13.42578125" style="15" customWidth="1"/>
    <col min="3842" max="3846" width="13.85546875" style="15" bestFit="1" customWidth="1"/>
    <col min="3847" max="3847" width="14" style="15" bestFit="1" customWidth="1"/>
    <col min="3848" max="3849" width="13.85546875" style="15" bestFit="1" customWidth="1"/>
    <col min="3850" max="3853" width="14" style="15" bestFit="1" customWidth="1"/>
    <col min="3854" max="3854" width="13.5703125" style="15" customWidth="1"/>
    <col min="3855" max="4096" width="9.140625" style="15"/>
    <col min="4097" max="4097" width="13.42578125" style="15" customWidth="1"/>
    <col min="4098" max="4102" width="13.85546875" style="15" bestFit="1" customWidth="1"/>
    <col min="4103" max="4103" width="14" style="15" bestFit="1" customWidth="1"/>
    <col min="4104" max="4105" width="13.85546875" style="15" bestFit="1" customWidth="1"/>
    <col min="4106" max="4109" width="14" style="15" bestFit="1" customWidth="1"/>
    <col min="4110" max="4110" width="13.5703125" style="15" customWidth="1"/>
    <col min="4111" max="4352" width="9.140625" style="15"/>
    <col min="4353" max="4353" width="13.42578125" style="15" customWidth="1"/>
    <col min="4354" max="4358" width="13.85546875" style="15" bestFit="1" customWidth="1"/>
    <col min="4359" max="4359" width="14" style="15" bestFit="1" customWidth="1"/>
    <col min="4360" max="4361" width="13.85546875" style="15" bestFit="1" customWidth="1"/>
    <col min="4362" max="4365" width="14" style="15" bestFit="1" customWidth="1"/>
    <col min="4366" max="4366" width="13.5703125" style="15" customWidth="1"/>
    <col min="4367" max="4608" width="9.140625" style="15"/>
    <col min="4609" max="4609" width="13.42578125" style="15" customWidth="1"/>
    <col min="4610" max="4614" width="13.85546875" style="15" bestFit="1" customWidth="1"/>
    <col min="4615" max="4615" width="14" style="15" bestFit="1" customWidth="1"/>
    <col min="4616" max="4617" width="13.85546875" style="15" bestFit="1" customWidth="1"/>
    <col min="4618" max="4621" width="14" style="15" bestFit="1" customWidth="1"/>
    <col min="4622" max="4622" width="13.5703125" style="15" customWidth="1"/>
    <col min="4623" max="4864" width="9.140625" style="15"/>
    <col min="4865" max="4865" width="13.42578125" style="15" customWidth="1"/>
    <col min="4866" max="4870" width="13.85546875" style="15" bestFit="1" customWidth="1"/>
    <col min="4871" max="4871" width="14" style="15" bestFit="1" customWidth="1"/>
    <col min="4872" max="4873" width="13.85546875" style="15" bestFit="1" customWidth="1"/>
    <col min="4874" max="4877" width="14" style="15" bestFit="1" customWidth="1"/>
    <col min="4878" max="4878" width="13.5703125" style="15" customWidth="1"/>
    <col min="4879" max="5120" width="9.140625" style="15"/>
    <col min="5121" max="5121" width="13.42578125" style="15" customWidth="1"/>
    <col min="5122" max="5126" width="13.85546875" style="15" bestFit="1" customWidth="1"/>
    <col min="5127" max="5127" width="14" style="15" bestFit="1" customWidth="1"/>
    <col min="5128" max="5129" width="13.85546875" style="15" bestFit="1" customWidth="1"/>
    <col min="5130" max="5133" width="14" style="15" bestFit="1" customWidth="1"/>
    <col min="5134" max="5134" width="13.5703125" style="15" customWidth="1"/>
    <col min="5135" max="5376" width="9.140625" style="15"/>
    <col min="5377" max="5377" width="13.42578125" style="15" customWidth="1"/>
    <col min="5378" max="5382" width="13.85546875" style="15" bestFit="1" customWidth="1"/>
    <col min="5383" max="5383" width="14" style="15" bestFit="1" customWidth="1"/>
    <col min="5384" max="5385" width="13.85546875" style="15" bestFit="1" customWidth="1"/>
    <col min="5386" max="5389" width="14" style="15" bestFit="1" customWidth="1"/>
    <col min="5390" max="5390" width="13.5703125" style="15" customWidth="1"/>
    <col min="5391" max="5632" width="9.140625" style="15"/>
    <col min="5633" max="5633" width="13.42578125" style="15" customWidth="1"/>
    <col min="5634" max="5638" width="13.85546875" style="15" bestFit="1" customWidth="1"/>
    <col min="5639" max="5639" width="14" style="15" bestFit="1" customWidth="1"/>
    <col min="5640" max="5641" width="13.85546875" style="15" bestFit="1" customWidth="1"/>
    <col min="5642" max="5645" width="14" style="15" bestFit="1" customWidth="1"/>
    <col min="5646" max="5646" width="13.5703125" style="15" customWidth="1"/>
    <col min="5647" max="5888" width="9.140625" style="15"/>
    <col min="5889" max="5889" width="13.42578125" style="15" customWidth="1"/>
    <col min="5890" max="5894" width="13.85546875" style="15" bestFit="1" customWidth="1"/>
    <col min="5895" max="5895" width="14" style="15" bestFit="1" customWidth="1"/>
    <col min="5896" max="5897" width="13.85546875" style="15" bestFit="1" customWidth="1"/>
    <col min="5898" max="5901" width="14" style="15" bestFit="1" customWidth="1"/>
    <col min="5902" max="5902" width="13.5703125" style="15" customWidth="1"/>
    <col min="5903" max="6144" width="9.140625" style="15"/>
    <col min="6145" max="6145" width="13.42578125" style="15" customWidth="1"/>
    <col min="6146" max="6150" width="13.85546875" style="15" bestFit="1" customWidth="1"/>
    <col min="6151" max="6151" width="14" style="15" bestFit="1" customWidth="1"/>
    <col min="6152" max="6153" width="13.85546875" style="15" bestFit="1" customWidth="1"/>
    <col min="6154" max="6157" width="14" style="15" bestFit="1" customWidth="1"/>
    <col min="6158" max="6158" width="13.5703125" style="15" customWidth="1"/>
    <col min="6159" max="6400" width="9.140625" style="15"/>
    <col min="6401" max="6401" width="13.42578125" style="15" customWidth="1"/>
    <col min="6402" max="6406" width="13.85546875" style="15" bestFit="1" customWidth="1"/>
    <col min="6407" max="6407" width="14" style="15" bestFit="1" customWidth="1"/>
    <col min="6408" max="6409" width="13.85546875" style="15" bestFit="1" customWidth="1"/>
    <col min="6410" max="6413" width="14" style="15" bestFit="1" customWidth="1"/>
    <col min="6414" max="6414" width="13.5703125" style="15" customWidth="1"/>
    <col min="6415" max="6656" width="9.140625" style="15"/>
    <col min="6657" max="6657" width="13.42578125" style="15" customWidth="1"/>
    <col min="6658" max="6662" width="13.85546875" style="15" bestFit="1" customWidth="1"/>
    <col min="6663" max="6663" width="14" style="15" bestFit="1" customWidth="1"/>
    <col min="6664" max="6665" width="13.85546875" style="15" bestFit="1" customWidth="1"/>
    <col min="6666" max="6669" width="14" style="15" bestFit="1" customWidth="1"/>
    <col min="6670" max="6670" width="13.5703125" style="15" customWidth="1"/>
    <col min="6671" max="6912" width="9.140625" style="15"/>
    <col min="6913" max="6913" width="13.42578125" style="15" customWidth="1"/>
    <col min="6914" max="6918" width="13.85546875" style="15" bestFit="1" customWidth="1"/>
    <col min="6919" max="6919" width="14" style="15" bestFit="1" customWidth="1"/>
    <col min="6920" max="6921" width="13.85546875" style="15" bestFit="1" customWidth="1"/>
    <col min="6922" max="6925" width="14" style="15" bestFit="1" customWidth="1"/>
    <col min="6926" max="6926" width="13.5703125" style="15" customWidth="1"/>
    <col min="6927" max="7168" width="9.140625" style="15"/>
    <col min="7169" max="7169" width="13.42578125" style="15" customWidth="1"/>
    <col min="7170" max="7174" width="13.85546875" style="15" bestFit="1" customWidth="1"/>
    <col min="7175" max="7175" width="14" style="15" bestFit="1" customWidth="1"/>
    <col min="7176" max="7177" width="13.85546875" style="15" bestFit="1" customWidth="1"/>
    <col min="7178" max="7181" width="14" style="15" bestFit="1" customWidth="1"/>
    <col min="7182" max="7182" width="13.5703125" style="15" customWidth="1"/>
    <col min="7183" max="7424" width="9.140625" style="15"/>
    <col min="7425" max="7425" width="13.42578125" style="15" customWidth="1"/>
    <col min="7426" max="7430" width="13.85546875" style="15" bestFit="1" customWidth="1"/>
    <col min="7431" max="7431" width="14" style="15" bestFit="1" customWidth="1"/>
    <col min="7432" max="7433" width="13.85546875" style="15" bestFit="1" customWidth="1"/>
    <col min="7434" max="7437" width="14" style="15" bestFit="1" customWidth="1"/>
    <col min="7438" max="7438" width="13.5703125" style="15" customWidth="1"/>
    <col min="7439" max="7680" width="9.140625" style="15"/>
    <col min="7681" max="7681" width="13.42578125" style="15" customWidth="1"/>
    <col min="7682" max="7686" width="13.85546875" style="15" bestFit="1" customWidth="1"/>
    <col min="7687" max="7687" width="14" style="15" bestFit="1" customWidth="1"/>
    <col min="7688" max="7689" width="13.85546875" style="15" bestFit="1" customWidth="1"/>
    <col min="7690" max="7693" width="14" style="15" bestFit="1" customWidth="1"/>
    <col min="7694" max="7694" width="13.5703125" style="15" customWidth="1"/>
    <col min="7695" max="7936" width="9.140625" style="15"/>
    <col min="7937" max="7937" width="13.42578125" style="15" customWidth="1"/>
    <col min="7938" max="7942" width="13.85546875" style="15" bestFit="1" customWidth="1"/>
    <col min="7943" max="7943" width="14" style="15" bestFit="1" customWidth="1"/>
    <col min="7944" max="7945" width="13.85546875" style="15" bestFit="1" customWidth="1"/>
    <col min="7946" max="7949" width="14" style="15" bestFit="1" customWidth="1"/>
    <col min="7950" max="7950" width="13.5703125" style="15" customWidth="1"/>
    <col min="7951" max="8192" width="9.140625" style="15"/>
    <col min="8193" max="8193" width="13.42578125" style="15" customWidth="1"/>
    <col min="8194" max="8198" width="13.85546875" style="15" bestFit="1" customWidth="1"/>
    <col min="8199" max="8199" width="14" style="15" bestFit="1" customWidth="1"/>
    <col min="8200" max="8201" width="13.85546875" style="15" bestFit="1" customWidth="1"/>
    <col min="8202" max="8205" width="14" style="15" bestFit="1" customWidth="1"/>
    <col min="8206" max="8206" width="13.5703125" style="15" customWidth="1"/>
    <col min="8207" max="8448" width="9.140625" style="15"/>
    <col min="8449" max="8449" width="13.42578125" style="15" customWidth="1"/>
    <col min="8450" max="8454" width="13.85546875" style="15" bestFit="1" customWidth="1"/>
    <col min="8455" max="8455" width="14" style="15" bestFit="1" customWidth="1"/>
    <col min="8456" max="8457" width="13.85546875" style="15" bestFit="1" customWidth="1"/>
    <col min="8458" max="8461" width="14" style="15" bestFit="1" customWidth="1"/>
    <col min="8462" max="8462" width="13.5703125" style="15" customWidth="1"/>
    <col min="8463" max="8704" width="9.140625" style="15"/>
    <col min="8705" max="8705" width="13.42578125" style="15" customWidth="1"/>
    <col min="8706" max="8710" width="13.85546875" style="15" bestFit="1" customWidth="1"/>
    <col min="8711" max="8711" width="14" style="15" bestFit="1" customWidth="1"/>
    <col min="8712" max="8713" width="13.85546875" style="15" bestFit="1" customWidth="1"/>
    <col min="8714" max="8717" width="14" style="15" bestFit="1" customWidth="1"/>
    <col min="8718" max="8718" width="13.5703125" style="15" customWidth="1"/>
    <col min="8719" max="8960" width="9.140625" style="15"/>
    <col min="8961" max="8961" width="13.42578125" style="15" customWidth="1"/>
    <col min="8962" max="8966" width="13.85546875" style="15" bestFit="1" customWidth="1"/>
    <col min="8967" max="8967" width="14" style="15" bestFit="1" customWidth="1"/>
    <col min="8968" max="8969" width="13.85546875" style="15" bestFit="1" customWidth="1"/>
    <col min="8970" max="8973" width="14" style="15" bestFit="1" customWidth="1"/>
    <col min="8974" max="8974" width="13.5703125" style="15" customWidth="1"/>
    <col min="8975" max="9216" width="9.140625" style="15"/>
    <col min="9217" max="9217" width="13.42578125" style="15" customWidth="1"/>
    <col min="9218" max="9222" width="13.85546875" style="15" bestFit="1" customWidth="1"/>
    <col min="9223" max="9223" width="14" style="15" bestFit="1" customWidth="1"/>
    <col min="9224" max="9225" width="13.85546875" style="15" bestFit="1" customWidth="1"/>
    <col min="9226" max="9229" width="14" style="15" bestFit="1" customWidth="1"/>
    <col min="9230" max="9230" width="13.5703125" style="15" customWidth="1"/>
    <col min="9231" max="9472" width="9.140625" style="15"/>
    <col min="9473" max="9473" width="13.42578125" style="15" customWidth="1"/>
    <col min="9474" max="9478" width="13.85546875" style="15" bestFit="1" customWidth="1"/>
    <col min="9479" max="9479" width="14" style="15" bestFit="1" customWidth="1"/>
    <col min="9480" max="9481" width="13.85546875" style="15" bestFit="1" customWidth="1"/>
    <col min="9482" max="9485" width="14" style="15" bestFit="1" customWidth="1"/>
    <col min="9486" max="9486" width="13.5703125" style="15" customWidth="1"/>
    <col min="9487" max="9728" width="9.140625" style="15"/>
    <col min="9729" max="9729" width="13.42578125" style="15" customWidth="1"/>
    <col min="9730" max="9734" width="13.85546875" style="15" bestFit="1" customWidth="1"/>
    <col min="9735" max="9735" width="14" style="15" bestFit="1" customWidth="1"/>
    <col min="9736" max="9737" width="13.85546875" style="15" bestFit="1" customWidth="1"/>
    <col min="9738" max="9741" width="14" style="15" bestFit="1" customWidth="1"/>
    <col min="9742" max="9742" width="13.5703125" style="15" customWidth="1"/>
    <col min="9743" max="9984" width="9.140625" style="15"/>
    <col min="9985" max="9985" width="13.42578125" style="15" customWidth="1"/>
    <col min="9986" max="9990" width="13.85546875" style="15" bestFit="1" customWidth="1"/>
    <col min="9991" max="9991" width="14" style="15" bestFit="1" customWidth="1"/>
    <col min="9992" max="9993" width="13.85546875" style="15" bestFit="1" customWidth="1"/>
    <col min="9994" max="9997" width="14" style="15" bestFit="1" customWidth="1"/>
    <col min="9998" max="9998" width="13.5703125" style="15" customWidth="1"/>
    <col min="9999" max="10240" width="9.140625" style="15"/>
    <col min="10241" max="10241" width="13.42578125" style="15" customWidth="1"/>
    <col min="10242" max="10246" width="13.85546875" style="15" bestFit="1" customWidth="1"/>
    <col min="10247" max="10247" width="14" style="15" bestFit="1" customWidth="1"/>
    <col min="10248" max="10249" width="13.85546875" style="15" bestFit="1" customWidth="1"/>
    <col min="10250" max="10253" width="14" style="15" bestFit="1" customWidth="1"/>
    <col min="10254" max="10254" width="13.5703125" style="15" customWidth="1"/>
    <col min="10255" max="10496" width="9.140625" style="15"/>
    <col min="10497" max="10497" width="13.42578125" style="15" customWidth="1"/>
    <col min="10498" max="10502" width="13.85546875" style="15" bestFit="1" customWidth="1"/>
    <col min="10503" max="10503" width="14" style="15" bestFit="1" customWidth="1"/>
    <col min="10504" max="10505" width="13.85546875" style="15" bestFit="1" customWidth="1"/>
    <col min="10506" max="10509" width="14" style="15" bestFit="1" customWidth="1"/>
    <col min="10510" max="10510" width="13.5703125" style="15" customWidth="1"/>
    <col min="10511" max="10752" width="9.140625" style="15"/>
    <col min="10753" max="10753" width="13.42578125" style="15" customWidth="1"/>
    <col min="10754" max="10758" width="13.85546875" style="15" bestFit="1" customWidth="1"/>
    <col min="10759" max="10759" width="14" style="15" bestFit="1" customWidth="1"/>
    <col min="10760" max="10761" width="13.85546875" style="15" bestFit="1" customWidth="1"/>
    <col min="10762" max="10765" width="14" style="15" bestFit="1" customWidth="1"/>
    <col min="10766" max="10766" width="13.5703125" style="15" customWidth="1"/>
    <col min="10767" max="11008" width="9.140625" style="15"/>
    <col min="11009" max="11009" width="13.42578125" style="15" customWidth="1"/>
    <col min="11010" max="11014" width="13.85546875" style="15" bestFit="1" customWidth="1"/>
    <col min="11015" max="11015" width="14" style="15" bestFit="1" customWidth="1"/>
    <col min="11016" max="11017" width="13.85546875" style="15" bestFit="1" customWidth="1"/>
    <col min="11018" max="11021" width="14" style="15" bestFit="1" customWidth="1"/>
    <col min="11022" max="11022" width="13.5703125" style="15" customWidth="1"/>
    <col min="11023" max="11264" width="9.140625" style="15"/>
    <col min="11265" max="11265" width="13.42578125" style="15" customWidth="1"/>
    <col min="11266" max="11270" width="13.85546875" style="15" bestFit="1" customWidth="1"/>
    <col min="11271" max="11271" width="14" style="15" bestFit="1" customWidth="1"/>
    <col min="11272" max="11273" width="13.85546875" style="15" bestFit="1" customWidth="1"/>
    <col min="11274" max="11277" width="14" style="15" bestFit="1" customWidth="1"/>
    <col min="11278" max="11278" width="13.5703125" style="15" customWidth="1"/>
    <col min="11279" max="11520" width="9.140625" style="15"/>
    <col min="11521" max="11521" width="13.42578125" style="15" customWidth="1"/>
    <col min="11522" max="11526" width="13.85546875" style="15" bestFit="1" customWidth="1"/>
    <col min="11527" max="11527" width="14" style="15" bestFit="1" customWidth="1"/>
    <col min="11528" max="11529" width="13.85546875" style="15" bestFit="1" customWidth="1"/>
    <col min="11530" max="11533" width="14" style="15" bestFit="1" customWidth="1"/>
    <col min="11534" max="11534" width="13.5703125" style="15" customWidth="1"/>
    <col min="11535" max="11776" width="9.140625" style="15"/>
    <col min="11777" max="11777" width="13.42578125" style="15" customWidth="1"/>
    <col min="11778" max="11782" width="13.85546875" style="15" bestFit="1" customWidth="1"/>
    <col min="11783" max="11783" width="14" style="15" bestFit="1" customWidth="1"/>
    <col min="11784" max="11785" width="13.85546875" style="15" bestFit="1" customWidth="1"/>
    <col min="11786" max="11789" width="14" style="15" bestFit="1" customWidth="1"/>
    <col min="11790" max="11790" width="13.5703125" style="15" customWidth="1"/>
    <col min="11791" max="12032" width="9.140625" style="15"/>
    <col min="12033" max="12033" width="13.42578125" style="15" customWidth="1"/>
    <col min="12034" max="12038" width="13.85546875" style="15" bestFit="1" customWidth="1"/>
    <col min="12039" max="12039" width="14" style="15" bestFit="1" customWidth="1"/>
    <col min="12040" max="12041" width="13.85546875" style="15" bestFit="1" customWidth="1"/>
    <col min="12042" max="12045" width="14" style="15" bestFit="1" customWidth="1"/>
    <col min="12046" max="12046" width="13.5703125" style="15" customWidth="1"/>
    <col min="12047" max="12288" width="9.140625" style="15"/>
    <col min="12289" max="12289" width="13.42578125" style="15" customWidth="1"/>
    <col min="12290" max="12294" width="13.85546875" style="15" bestFit="1" customWidth="1"/>
    <col min="12295" max="12295" width="14" style="15" bestFit="1" customWidth="1"/>
    <col min="12296" max="12297" width="13.85546875" style="15" bestFit="1" customWidth="1"/>
    <col min="12298" max="12301" width="14" style="15" bestFit="1" customWidth="1"/>
    <col min="12302" max="12302" width="13.5703125" style="15" customWidth="1"/>
    <col min="12303" max="12544" width="9.140625" style="15"/>
    <col min="12545" max="12545" width="13.42578125" style="15" customWidth="1"/>
    <col min="12546" max="12550" width="13.85546875" style="15" bestFit="1" customWidth="1"/>
    <col min="12551" max="12551" width="14" style="15" bestFit="1" customWidth="1"/>
    <col min="12552" max="12553" width="13.85546875" style="15" bestFit="1" customWidth="1"/>
    <col min="12554" max="12557" width="14" style="15" bestFit="1" customWidth="1"/>
    <col min="12558" max="12558" width="13.5703125" style="15" customWidth="1"/>
    <col min="12559" max="12800" width="9.140625" style="15"/>
    <col min="12801" max="12801" width="13.42578125" style="15" customWidth="1"/>
    <col min="12802" max="12806" width="13.85546875" style="15" bestFit="1" customWidth="1"/>
    <col min="12807" max="12807" width="14" style="15" bestFit="1" customWidth="1"/>
    <col min="12808" max="12809" width="13.85546875" style="15" bestFit="1" customWidth="1"/>
    <col min="12810" max="12813" width="14" style="15" bestFit="1" customWidth="1"/>
    <col min="12814" max="12814" width="13.5703125" style="15" customWidth="1"/>
    <col min="12815" max="13056" width="9.140625" style="15"/>
    <col min="13057" max="13057" width="13.42578125" style="15" customWidth="1"/>
    <col min="13058" max="13062" width="13.85546875" style="15" bestFit="1" customWidth="1"/>
    <col min="13063" max="13063" width="14" style="15" bestFit="1" customWidth="1"/>
    <col min="13064" max="13065" width="13.85546875" style="15" bestFit="1" customWidth="1"/>
    <col min="13066" max="13069" width="14" style="15" bestFit="1" customWidth="1"/>
    <col min="13070" max="13070" width="13.5703125" style="15" customWidth="1"/>
    <col min="13071" max="13312" width="9.140625" style="15"/>
    <col min="13313" max="13313" width="13.42578125" style="15" customWidth="1"/>
    <col min="13314" max="13318" width="13.85546875" style="15" bestFit="1" customWidth="1"/>
    <col min="13319" max="13319" width="14" style="15" bestFit="1" customWidth="1"/>
    <col min="13320" max="13321" width="13.85546875" style="15" bestFit="1" customWidth="1"/>
    <col min="13322" max="13325" width="14" style="15" bestFit="1" customWidth="1"/>
    <col min="13326" max="13326" width="13.5703125" style="15" customWidth="1"/>
    <col min="13327" max="13568" width="9.140625" style="15"/>
    <col min="13569" max="13569" width="13.42578125" style="15" customWidth="1"/>
    <col min="13570" max="13574" width="13.85546875" style="15" bestFit="1" customWidth="1"/>
    <col min="13575" max="13575" width="14" style="15" bestFit="1" customWidth="1"/>
    <col min="13576" max="13577" width="13.85546875" style="15" bestFit="1" customWidth="1"/>
    <col min="13578" max="13581" width="14" style="15" bestFit="1" customWidth="1"/>
    <col min="13582" max="13582" width="13.5703125" style="15" customWidth="1"/>
    <col min="13583" max="13824" width="9.140625" style="15"/>
    <col min="13825" max="13825" width="13.42578125" style="15" customWidth="1"/>
    <col min="13826" max="13830" width="13.85546875" style="15" bestFit="1" customWidth="1"/>
    <col min="13831" max="13831" width="14" style="15" bestFit="1" customWidth="1"/>
    <col min="13832" max="13833" width="13.85546875" style="15" bestFit="1" customWidth="1"/>
    <col min="13834" max="13837" width="14" style="15" bestFit="1" customWidth="1"/>
    <col min="13838" max="13838" width="13.5703125" style="15" customWidth="1"/>
    <col min="13839" max="14080" width="9.140625" style="15"/>
    <col min="14081" max="14081" width="13.42578125" style="15" customWidth="1"/>
    <col min="14082" max="14086" width="13.85546875" style="15" bestFit="1" customWidth="1"/>
    <col min="14087" max="14087" width="14" style="15" bestFit="1" customWidth="1"/>
    <col min="14088" max="14089" width="13.85546875" style="15" bestFit="1" customWidth="1"/>
    <col min="14090" max="14093" width="14" style="15" bestFit="1" customWidth="1"/>
    <col min="14094" max="14094" width="13.5703125" style="15" customWidth="1"/>
    <col min="14095" max="14336" width="9.140625" style="15"/>
    <col min="14337" max="14337" width="13.42578125" style="15" customWidth="1"/>
    <col min="14338" max="14342" width="13.85546875" style="15" bestFit="1" customWidth="1"/>
    <col min="14343" max="14343" width="14" style="15" bestFit="1" customWidth="1"/>
    <col min="14344" max="14345" width="13.85546875" style="15" bestFit="1" customWidth="1"/>
    <col min="14346" max="14349" width="14" style="15" bestFit="1" customWidth="1"/>
    <col min="14350" max="14350" width="13.5703125" style="15" customWidth="1"/>
    <col min="14351" max="14592" width="9.140625" style="15"/>
    <col min="14593" max="14593" width="13.42578125" style="15" customWidth="1"/>
    <col min="14594" max="14598" width="13.85546875" style="15" bestFit="1" customWidth="1"/>
    <col min="14599" max="14599" width="14" style="15" bestFit="1" customWidth="1"/>
    <col min="14600" max="14601" width="13.85546875" style="15" bestFit="1" customWidth="1"/>
    <col min="14602" max="14605" width="14" style="15" bestFit="1" customWidth="1"/>
    <col min="14606" max="14606" width="13.5703125" style="15" customWidth="1"/>
    <col min="14607" max="14848" width="9.140625" style="15"/>
    <col min="14849" max="14849" width="13.42578125" style="15" customWidth="1"/>
    <col min="14850" max="14854" width="13.85546875" style="15" bestFit="1" customWidth="1"/>
    <col min="14855" max="14855" width="14" style="15" bestFit="1" customWidth="1"/>
    <col min="14856" max="14857" width="13.85546875" style="15" bestFit="1" customWidth="1"/>
    <col min="14858" max="14861" width="14" style="15" bestFit="1" customWidth="1"/>
    <col min="14862" max="14862" width="13.5703125" style="15" customWidth="1"/>
    <col min="14863" max="15104" width="9.140625" style="15"/>
    <col min="15105" max="15105" width="13.42578125" style="15" customWidth="1"/>
    <col min="15106" max="15110" width="13.85546875" style="15" bestFit="1" customWidth="1"/>
    <col min="15111" max="15111" width="14" style="15" bestFit="1" customWidth="1"/>
    <col min="15112" max="15113" width="13.85546875" style="15" bestFit="1" customWidth="1"/>
    <col min="15114" max="15117" width="14" style="15" bestFit="1" customWidth="1"/>
    <col min="15118" max="15118" width="13.5703125" style="15" customWidth="1"/>
    <col min="15119" max="15360" width="9.140625" style="15"/>
    <col min="15361" max="15361" width="13.42578125" style="15" customWidth="1"/>
    <col min="15362" max="15366" width="13.85546875" style="15" bestFit="1" customWidth="1"/>
    <col min="15367" max="15367" width="14" style="15" bestFit="1" customWidth="1"/>
    <col min="15368" max="15369" width="13.85546875" style="15" bestFit="1" customWidth="1"/>
    <col min="15370" max="15373" width="14" style="15" bestFit="1" customWidth="1"/>
    <col min="15374" max="15374" width="13.5703125" style="15" customWidth="1"/>
    <col min="15375" max="15616" width="9.140625" style="15"/>
    <col min="15617" max="15617" width="13.42578125" style="15" customWidth="1"/>
    <col min="15618" max="15622" width="13.85546875" style="15" bestFit="1" customWidth="1"/>
    <col min="15623" max="15623" width="14" style="15" bestFit="1" customWidth="1"/>
    <col min="15624" max="15625" width="13.85546875" style="15" bestFit="1" customWidth="1"/>
    <col min="15626" max="15629" width="14" style="15" bestFit="1" customWidth="1"/>
    <col min="15630" max="15630" width="13.5703125" style="15" customWidth="1"/>
    <col min="15631" max="15872" width="9.140625" style="15"/>
    <col min="15873" max="15873" width="13.42578125" style="15" customWidth="1"/>
    <col min="15874" max="15878" width="13.85546875" style="15" bestFit="1" customWidth="1"/>
    <col min="15879" max="15879" width="14" style="15" bestFit="1" customWidth="1"/>
    <col min="15880" max="15881" width="13.85546875" style="15" bestFit="1" customWidth="1"/>
    <col min="15882" max="15885" width="14" style="15" bestFit="1" customWidth="1"/>
    <col min="15886" max="15886" width="13.5703125" style="15" customWidth="1"/>
    <col min="15887" max="16128" width="9.140625" style="15"/>
    <col min="16129" max="16129" width="13.42578125" style="15" customWidth="1"/>
    <col min="16130" max="16134" width="13.85546875" style="15" bestFit="1" customWidth="1"/>
    <col min="16135" max="16135" width="14" style="15" bestFit="1" customWidth="1"/>
    <col min="16136" max="16137" width="13.85546875" style="15" bestFit="1" customWidth="1"/>
    <col min="16138" max="16141" width="14" style="15" bestFit="1" customWidth="1"/>
    <col min="16142" max="16142" width="13.5703125" style="15" customWidth="1"/>
    <col min="16143" max="16384" width="9.140625" style="15"/>
  </cols>
  <sheetData>
    <row r="2" spans="1:14" ht="20.25" x14ac:dyDescent="0.3">
      <c r="A2" s="14" t="s">
        <v>255</v>
      </c>
    </row>
    <row r="3" spans="1:14" x14ac:dyDescent="0.2">
      <c r="N3" s="83" t="s">
        <v>254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83"/>
    </row>
    <row r="6" spans="1:14" x14ac:dyDescent="0.2">
      <c r="A6" s="15" t="s">
        <v>10</v>
      </c>
      <c r="B6" s="17">
        <v>80873.149999999994</v>
      </c>
      <c r="C6" s="17">
        <v>84318.34</v>
      </c>
      <c r="D6" s="17">
        <v>103980.32</v>
      </c>
      <c r="E6" s="17">
        <v>84398.2</v>
      </c>
      <c r="F6" s="17">
        <v>91429.83</v>
      </c>
      <c r="G6" s="17">
        <v>48238.77</v>
      </c>
      <c r="H6" s="17">
        <v>91644.1</v>
      </c>
      <c r="I6" s="17">
        <v>93723.14</v>
      </c>
      <c r="J6" s="1">
        <v>102630.39</v>
      </c>
      <c r="K6" s="17">
        <v>83691</v>
      </c>
      <c r="L6" s="17">
        <v>104521.57</v>
      </c>
      <c r="M6" s="17">
        <v>100775.51</v>
      </c>
      <c r="N6" s="17">
        <f>SUM(B6:M6)</f>
        <v>1070224.32</v>
      </c>
    </row>
    <row r="7" spans="1:14" x14ac:dyDescent="0.2">
      <c r="A7" s="15" t="s">
        <v>11</v>
      </c>
      <c r="B7" s="17">
        <v>34917.699999999997</v>
      </c>
      <c r="C7" s="17">
        <v>37121.269999999997</v>
      </c>
      <c r="D7" s="17">
        <v>65269.440000000002</v>
      </c>
      <c r="E7" s="17">
        <v>44711.83</v>
      </c>
      <c r="F7" s="17">
        <v>53478.05</v>
      </c>
      <c r="G7" s="17">
        <v>85896.63</v>
      </c>
      <c r="H7" s="17">
        <v>55372.59</v>
      </c>
      <c r="I7" s="17">
        <v>44671.4</v>
      </c>
      <c r="J7" s="1">
        <v>58928.07</v>
      </c>
      <c r="K7" s="17">
        <v>44227.46</v>
      </c>
      <c r="L7" s="17">
        <v>42659.55</v>
      </c>
      <c r="M7" s="17">
        <v>54715.4</v>
      </c>
      <c r="N7" s="17">
        <f t="shared" ref="N7:N22" si="0">SUM(B7:M7)</f>
        <v>621969.39000000013</v>
      </c>
    </row>
    <row r="8" spans="1:14" x14ac:dyDescent="0.2">
      <c r="A8" s="15" t="s">
        <v>12</v>
      </c>
      <c r="B8" s="17">
        <v>4707469.1100000003</v>
      </c>
      <c r="C8" s="17">
        <v>5371543.0800000001</v>
      </c>
      <c r="D8" s="17">
        <v>5488577.7800000003</v>
      </c>
      <c r="E8" s="17">
        <v>5102562.33</v>
      </c>
      <c r="F8" s="17">
        <v>5290910.5199999996</v>
      </c>
      <c r="G8" s="17">
        <v>8210761.3899999997</v>
      </c>
      <c r="H8" s="17">
        <v>5937488.4400000004</v>
      </c>
      <c r="I8" s="17">
        <v>7314036.1799999997</v>
      </c>
      <c r="J8" s="1">
        <v>6473289.9000000004</v>
      </c>
      <c r="K8" s="17">
        <v>5426610.8099999996</v>
      </c>
      <c r="L8" s="17">
        <v>5592628.2699999996</v>
      </c>
      <c r="M8" s="17">
        <v>6799323.6799999997</v>
      </c>
      <c r="N8" s="17">
        <f t="shared" si="0"/>
        <v>71715201.49000001</v>
      </c>
    </row>
    <row r="9" spans="1:14" x14ac:dyDescent="0.2">
      <c r="A9" s="15" t="s">
        <v>13</v>
      </c>
      <c r="B9" s="17">
        <v>109702.86</v>
      </c>
      <c r="C9" s="17">
        <v>101552.58</v>
      </c>
      <c r="D9" s="17">
        <v>104945.81</v>
      </c>
      <c r="E9" s="17">
        <v>240911.16</v>
      </c>
      <c r="F9" s="17">
        <v>122265.28</v>
      </c>
      <c r="G9" s="17">
        <v>157735.63</v>
      </c>
      <c r="H9" s="17">
        <v>105226.46</v>
      </c>
      <c r="I9" s="17">
        <v>105643.79</v>
      </c>
      <c r="J9" s="1">
        <v>115069.33</v>
      </c>
      <c r="K9" s="17">
        <v>111766.93</v>
      </c>
      <c r="L9" s="17">
        <v>127259.94</v>
      </c>
      <c r="M9" s="17">
        <v>136027.85</v>
      </c>
      <c r="N9" s="17">
        <f t="shared" si="0"/>
        <v>1538107.62</v>
      </c>
    </row>
    <row r="10" spans="1:14" x14ac:dyDescent="0.2">
      <c r="A10" s="15" t="s">
        <v>14</v>
      </c>
      <c r="B10" s="17">
        <v>285574.75</v>
      </c>
      <c r="C10" s="17">
        <v>336206.11</v>
      </c>
      <c r="D10" s="17">
        <v>341588.28</v>
      </c>
      <c r="E10" s="17">
        <v>463342.69</v>
      </c>
      <c r="F10" s="17">
        <v>277188.28000000003</v>
      </c>
      <c r="G10" s="17">
        <v>352230.08</v>
      </c>
      <c r="H10" s="17">
        <v>222651.71</v>
      </c>
      <c r="I10" s="17">
        <v>255950.15</v>
      </c>
      <c r="J10" s="1">
        <v>305434.2</v>
      </c>
      <c r="K10" s="17">
        <v>255450.91</v>
      </c>
      <c r="L10" s="17">
        <v>270374.21999999997</v>
      </c>
      <c r="M10" s="17">
        <v>295301.98</v>
      </c>
      <c r="N10" s="17">
        <f t="shared" si="0"/>
        <v>3661293.3600000008</v>
      </c>
    </row>
    <row r="11" spans="1:14" x14ac:dyDescent="0.2">
      <c r="A11" s="15" t="s">
        <v>15</v>
      </c>
      <c r="B11" s="17">
        <v>2832.82</v>
      </c>
      <c r="C11" s="17">
        <v>7200.01</v>
      </c>
      <c r="D11" s="17">
        <v>4505.2299999999996</v>
      </c>
      <c r="E11" s="17">
        <v>4189.83</v>
      </c>
      <c r="F11" s="17">
        <v>3129.43</v>
      </c>
      <c r="G11" s="17">
        <v>4350.67</v>
      </c>
      <c r="H11" s="17">
        <v>2199.1999999999998</v>
      </c>
      <c r="I11" s="17">
        <v>1976.34</v>
      </c>
      <c r="J11" s="1">
        <v>6764.97</v>
      </c>
      <c r="K11" s="17">
        <v>9572.52</v>
      </c>
      <c r="L11" s="17">
        <v>4254.13</v>
      </c>
      <c r="M11" s="17">
        <v>7317.36</v>
      </c>
      <c r="N11" s="17">
        <f t="shared" si="0"/>
        <v>58292.51</v>
      </c>
    </row>
    <row r="12" spans="1:14" x14ac:dyDescent="0.2">
      <c r="A12" s="15" t="s">
        <v>16</v>
      </c>
      <c r="B12" s="17">
        <v>59260.45</v>
      </c>
      <c r="C12" s="17">
        <v>129120.09</v>
      </c>
      <c r="D12" s="17">
        <v>103484.79</v>
      </c>
      <c r="E12" s="17">
        <v>93432.02</v>
      </c>
      <c r="F12" s="17">
        <v>109628.96</v>
      </c>
      <c r="G12" s="17">
        <v>98114.55</v>
      </c>
      <c r="H12" s="17">
        <v>85408.639999999999</v>
      </c>
      <c r="I12" s="17">
        <v>85287.94</v>
      </c>
      <c r="J12" s="1">
        <v>81058.679999999993</v>
      </c>
      <c r="K12" s="17">
        <v>91790.66</v>
      </c>
      <c r="L12" s="17">
        <v>90112</v>
      </c>
      <c r="M12" s="17">
        <v>123688.07</v>
      </c>
      <c r="N12" s="17">
        <f t="shared" si="0"/>
        <v>1150386.8499999999</v>
      </c>
    </row>
    <row r="13" spans="1:14" x14ac:dyDescent="0.2">
      <c r="A13" s="15" t="s">
        <v>17</v>
      </c>
      <c r="B13" s="17">
        <v>75165.38</v>
      </c>
      <c r="C13" s="17">
        <v>78844.77</v>
      </c>
      <c r="D13" s="17">
        <v>107978.53</v>
      </c>
      <c r="E13" s="17">
        <v>95116.05</v>
      </c>
      <c r="F13" s="17">
        <v>92368.45</v>
      </c>
      <c r="G13" s="17">
        <v>85518.64</v>
      </c>
      <c r="H13" s="17">
        <v>89683.29</v>
      </c>
      <c r="I13" s="17">
        <v>73361.94</v>
      </c>
      <c r="J13" s="1">
        <v>98412.74</v>
      </c>
      <c r="K13" s="17">
        <v>78865.83</v>
      </c>
      <c r="L13" s="17">
        <v>84874.03</v>
      </c>
      <c r="M13" s="17">
        <v>108001.02</v>
      </c>
      <c r="N13" s="17">
        <f t="shared" si="0"/>
        <v>1068190.67</v>
      </c>
    </row>
    <row r="14" spans="1:14" x14ac:dyDescent="0.2">
      <c r="A14" s="15" t="s">
        <v>18</v>
      </c>
      <c r="B14" s="17">
        <v>68011.66</v>
      </c>
      <c r="C14" s="17">
        <v>58370.53</v>
      </c>
      <c r="D14" s="17">
        <v>81433.02</v>
      </c>
      <c r="E14" s="17">
        <v>97173.05</v>
      </c>
      <c r="F14" s="17">
        <v>71706.740000000005</v>
      </c>
      <c r="G14" s="17">
        <v>74120.759999999995</v>
      </c>
      <c r="H14" s="17">
        <v>72963.31</v>
      </c>
      <c r="I14" s="17">
        <v>57934.94</v>
      </c>
      <c r="J14" s="1">
        <v>65453.51</v>
      </c>
      <c r="K14" s="17">
        <v>70631.37</v>
      </c>
      <c r="L14" s="17">
        <v>70039.899999999994</v>
      </c>
      <c r="M14" s="17">
        <v>66287.839999999997</v>
      </c>
      <c r="N14" s="17">
        <f t="shared" si="0"/>
        <v>854126.63</v>
      </c>
    </row>
    <row r="15" spans="1:14" x14ac:dyDescent="0.2">
      <c r="A15" s="15" t="s">
        <v>19</v>
      </c>
      <c r="B15" s="17">
        <v>11231.7</v>
      </c>
      <c r="C15" s="17">
        <v>16023.06</v>
      </c>
      <c r="D15" s="17">
        <v>18896.21</v>
      </c>
      <c r="E15" s="17">
        <v>17739.75</v>
      </c>
      <c r="F15" s="17">
        <v>16817.12</v>
      </c>
      <c r="G15" s="17">
        <v>11760.5</v>
      </c>
      <c r="H15" s="17">
        <v>6058.41</v>
      </c>
      <c r="I15" s="17">
        <v>7877.44</v>
      </c>
      <c r="J15" s="1">
        <v>13070.23</v>
      </c>
      <c r="K15" s="17">
        <v>7993.52</v>
      </c>
      <c r="L15" s="17">
        <v>10366.52</v>
      </c>
      <c r="M15" s="17">
        <v>10436.73</v>
      </c>
      <c r="N15" s="17">
        <f t="shared" si="0"/>
        <v>148271.19</v>
      </c>
    </row>
    <row r="16" spans="1:14" x14ac:dyDescent="0.2">
      <c r="A16" s="15" t="s">
        <v>20</v>
      </c>
      <c r="B16" s="17">
        <v>61827.5</v>
      </c>
      <c r="C16" s="17">
        <v>59790.559999999998</v>
      </c>
      <c r="D16" s="17">
        <v>69157.36</v>
      </c>
      <c r="E16" s="17">
        <v>59199.12</v>
      </c>
      <c r="F16" s="17">
        <v>69759.73</v>
      </c>
      <c r="G16" s="17">
        <v>123808.06</v>
      </c>
      <c r="H16" s="17">
        <v>55957.81</v>
      </c>
      <c r="I16" s="17">
        <v>67805.55</v>
      </c>
      <c r="J16" s="1">
        <v>155138.92000000001</v>
      </c>
      <c r="K16" s="17">
        <v>66855.23</v>
      </c>
      <c r="L16" s="17">
        <v>70111.64</v>
      </c>
      <c r="M16" s="17">
        <v>95024.55</v>
      </c>
      <c r="N16" s="17">
        <f t="shared" si="0"/>
        <v>954436.03</v>
      </c>
    </row>
    <row r="17" spans="1:14" x14ac:dyDescent="0.2">
      <c r="A17" s="15" t="s">
        <v>21</v>
      </c>
      <c r="B17" s="17">
        <v>10279.709999999999</v>
      </c>
      <c r="C17" s="17">
        <v>12613.65</v>
      </c>
      <c r="D17" s="17">
        <v>11983.51</v>
      </c>
      <c r="E17" s="17">
        <v>10092.73</v>
      </c>
      <c r="F17" s="17">
        <v>9904.02</v>
      </c>
      <c r="G17" s="17">
        <v>12763</v>
      </c>
      <c r="H17" s="17">
        <v>11769.18</v>
      </c>
      <c r="I17" s="17">
        <v>8343.43</v>
      </c>
      <c r="J17" s="1">
        <v>8798.08</v>
      </c>
      <c r="K17" s="17">
        <v>7357.01</v>
      </c>
      <c r="L17" s="17">
        <v>8921.73</v>
      </c>
      <c r="M17" s="17">
        <v>10046.15</v>
      </c>
      <c r="N17" s="17">
        <f t="shared" si="0"/>
        <v>122872.2</v>
      </c>
    </row>
    <row r="18" spans="1:14" x14ac:dyDescent="0.2">
      <c r="A18" s="15" t="s">
        <v>22</v>
      </c>
      <c r="B18" s="17">
        <v>68724.850000000006</v>
      </c>
      <c r="C18" s="17">
        <v>68143.740000000005</v>
      </c>
      <c r="D18" s="17">
        <v>97386.14</v>
      </c>
      <c r="E18" s="17">
        <v>85656.88</v>
      </c>
      <c r="F18" s="17">
        <v>75137.279999999999</v>
      </c>
      <c r="G18" s="17">
        <v>130846.54</v>
      </c>
      <c r="H18" s="17">
        <v>87968.66</v>
      </c>
      <c r="I18" s="17">
        <v>77709.22</v>
      </c>
      <c r="J18" s="1">
        <v>95698.03</v>
      </c>
      <c r="K18" s="17">
        <v>95084.66</v>
      </c>
      <c r="L18" s="17">
        <v>111465.16</v>
      </c>
      <c r="M18" s="17">
        <v>125359.97</v>
      </c>
      <c r="N18" s="17">
        <f t="shared" si="0"/>
        <v>1119181.1300000001</v>
      </c>
    </row>
    <row r="19" spans="1:14" x14ac:dyDescent="0.2">
      <c r="A19" s="15" t="s">
        <v>23</v>
      </c>
      <c r="B19" s="17">
        <v>47919</v>
      </c>
      <c r="C19" s="17">
        <v>30937.360000000001</v>
      </c>
      <c r="D19" s="17">
        <v>49629.43</v>
      </c>
      <c r="E19" s="17">
        <v>53874.34</v>
      </c>
      <c r="F19" s="17">
        <v>45440.44</v>
      </c>
      <c r="G19" s="17">
        <v>83266.52</v>
      </c>
      <c r="H19" s="17">
        <v>38082.53</v>
      </c>
      <c r="I19" s="17">
        <v>29341.17</v>
      </c>
      <c r="J19" s="1">
        <v>127650.83</v>
      </c>
      <c r="K19" s="17">
        <v>21672.400000000001</v>
      </c>
      <c r="L19" s="17">
        <v>40674.79</v>
      </c>
      <c r="M19" s="17">
        <v>52485.120000000003</v>
      </c>
      <c r="N19" s="17">
        <f t="shared" si="0"/>
        <v>620973.93000000005</v>
      </c>
    </row>
    <row r="20" spans="1:14" x14ac:dyDescent="0.2">
      <c r="A20" s="15" t="s">
        <v>24</v>
      </c>
      <c r="B20" s="17">
        <v>38974.949999999997</v>
      </c>
      <c r="C20" s="17">
        <v>38764.22</v>
      </c>
      <c r="D20" s="17">
        <v>44800.62</v>
      </c>
      <c r="E20" s="17">
        <v>36558.36</v>
      </c>
      <c r="F20" s="17">
        <v>36670.58</v>
      </c>
      <c r="G20" s="17">
        <v>45922.13</v>
      </c>
      <c r="H20" s="17">
        <v>31307.48</v>
      </c>
      <c r="I20" s="17">
        <v>63557.86</v>
      </c>
      <c r="J20" s="1">
        <v>24461.45</v>
      </c>
      <c r="K20" s="17">
        <v>42326.16</v>
      </c>
      <c r="L20" s="17">
        <v>29735.35</v>
      </c>
      <c r="M20" s="17">
        <v>46151.05</v>
      </c>
      <c r="N20" s="17">
        <f t="shared" si="0"/>
        <v>479230.21</v>
      </c>
    </row>
    <row r="21" spans="1:14" x14ac:dyDescent="0.2">
      <c r="A21" s="15" t="s">
        <v>25</v>
      </c>
      <c r="B21" s="17">
        <v>1041501.32</v>
      </c>
      <c r="C21" s="17">
        <v>1089493.04</v>
      </c>
      <c r="D21" s="17">
        <v>1304514.46</v>
      </c>
      <c r="E21" s="17">
        <v>1097643.81</v>
      </c>
      <c r="F21" s="17">
        <v>1097361.1499999999</v>
      </c>
      <c r="G21" s="17">
        <v>1508718.35</v>
      </c>
      <c r="H21" s="17">
        <v>1092678.75</v>
      </c>
      <c r="I21" s="17">
        <v>892608.45</v>
      </c>
      <c r="J21" s="1">
        <v>1211391.02</v>
      </c>
      <c r="K21" s="17">
        <v>1158418.8400000001</v>
      </c>
      <c r="L21" s="17">
        <v>1108255.3799999999</v>
      </c>
      <c r="M21" s="17">
        <v>1255578.51</v>
      </c>
      <c r="N21" s="17">
        <f t="shared" si="0"/>
        <v>13858163.079999996</v>
      </c>
    </row>
    <row r="22" spans="1:14" x14ac:dyDescent="0.2">
      <c r="A22" s="15" t="s">
        <v>26</v>
      </c>
      <c r="B22" s="43">
        <v>26894.93</v>
      </c>
      <c r="C22" s="43">
        <v>34841.19</v>
      </c>
      <c r="D22" s="43">
        <v>35219.35</v>
      </c>
      <c r="E22" s="43">
        <v>39512.11</v>
      </c>
      <c r="F22" s="43">
        <v>43807.38</v>
      </c>
      <c r="G22" s="43">
        <v>58351.01</v>
      </c>
      <c r="H22" s="43">
        <v>28028.5</v>
      </c>
      <c r="I22" s="43">
        <v>35292.629999999997</v>
      </c>
      <c r="J22" s="43">
        <v>34255.879999999997</v>
      </c>
      <c r="K22" s="43">
        <v>31492.91</v>
      </c>
      <c r="L22" s="43">
        <v>34498.06</v>
      </c>
      <c r="M22" s="43">
        <v>69472.179999999993</v>
      </c>
      <c r="N22" s="43">
        <f t="shared" si="0"/>
        <v>471666.13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17">
        <f>SUM(B6:B23)</f>
        <v>6731161.8400000008</v>
      </c>
      <c r="C24" s="17">
        <f>SUM(C6:C23)</f>
        <v>7554883.6000000006</v>
      </c>
      <c r="D24" s="17">
        <f>SUM(D6:D23)</f>
        <v>8033350.2799999993</v>
      </c>
      <c r="E24" s="17">
        <f t="shared" ref="E24:N24" si="1">SUM(E6:E23)</f>
        <v>7626114.2600000007</v>
      </c>
      <c r="F24" s="17">
        <f t="shared" si="1"/>
        <v>7507003.2400000012</v>
      </c>
      <c r="G24" s="17">
        <f t="shared" si="1"/>
        <v>11092403.23</v>
      </c>
      <c r="H24" s="17">
        <f>SUM(H7:H23)</f>
        <v>7922844.96</v>
      </c>
      <c r="I24" s="17">
        <f t="shared" si="1"/>
        <v>9215121.5700000022</v>
      </c>
      <c r="J24" s="17">
        <f t="shared" si="1"/>
        <v>8977506.2300000023</v>
      </c>
      <c r="K24" s="17">
        <f t="shared" si="1"/>
        <v>7603808.2199999997</v>
      </c>
      <c r="L24" s="17">
        <f t="shared" si="1"/>
        <v>7800752.2399999993</v>
      </c>
      <c r="M24" s="17">
        <f t="shared" si="1"/>
        <v>9355992.9700000007</v>
      </c>
      <c r="N24" s="17">
        <f t="shared" si="1"/>
        <v>99512586.739999995</v>
      </c>
    </row>
    <row r="25" spans="1:14" x14ac:dyDescent="0.2">
      <c r="B25" s="17"/>
      <c r="C25" s="17"/>
      <c r="D25" s="17"/>
      <c r="E25" s="17"/>
      <c r="F25" s="17"/>
      <c r="G25" s="17"/>
      <c r="H25" s="17"/>
      <c r="I25" s="17"/>
      <c r="M25" s="17"/>
      <c r="N25" s="17"/>
    </row>
    <row r="26" spans="1:14" x14ac:dyDescent="0.2">
      <c r="N26" s="1"/>
    </row>
    <row r="34" ht="12" customHeight="1" x14ac:dyDescent="0.2"/>
  </sheetData>
  <mergeCells count="1">
    <mergeCell ref="N3:N4"/>
  </mergeCells>
  <pageMargins left="0.75" right="0.75" top="1" bottom="1" header="0.5" footer="0.5"/>
  <pageSetup paperSize="5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9"/>
  <sheetViews>
    <sheetView zoomScaleNormal="100" workbookViewId="0">
      <selection activeCell="M28" sqref="M28"/>
    </sheetView>
  </sheetViews>
  <sheetFormatPr defaultRowHeight="12.75" x14ac:dyDescent="0.2"/>
  <cols>
    <col min="1" max="1" width="13.28515625" style="15" customWidth="1"/>
    <col min="2" max="2" width="14" style="15" bestFit="1" customWidth="1"/>
    <col min="3" max="10" width="13.85546875" style="15" bestFit="1" customWidth="1"/>
    <col min="11" max="12" width="14" style="15" bestFit="1" customWidth="1"/>
    <col min="13" max="13" width="13.5703125" style="15" customWidth="1"/>
    <col min="14" max="14" width="16" style="15" bestFit="1" customWidth="1"/>
    <col min="15" max="256" width="9.140625" style="15"/>
    <col min="257" max="257" width="13.28515625" style="15" customWidth="1"/>
    <col min="258" max="258" width="14" style="15" bestFit="1" customWidth="1"/>
    <col min="259" max="266" width="13.85546875" style="15" bestFit="1" customWidth="1"/>
    <col min="267" max="268" width="14" style="15" bestFit="1" customWidth="1"/>
    <col min="269" max="269" width="13.5703125" style="15" customWidth="1"/>
    <col min="270" max="270" width="16" style="15" bestFit="1" customWidth="1"/>
    <col min="271" max="512" width="9.140625" style="15"/>
    <col min="513" max="513" width="13.28515625" style="15" customWidth="1"/>
    <col min="514" max="514" width="14" style="15" bestFit="1" customWidth="1"/>
    <col min="515" max="522" width="13.85546875" style="15" bestFit="1" customWidth="1"/>
    <col min="523" max="524" width="14" style="15" bestFit="1" customWidth="1"/>
    <col min="525" max="525" width="13.5703125" style="15" customWidth="1"/>
    <col min="526" max="526" width="16" style="15" bestFit="1" customWidth="1"/>
    <col min="527" max="768" width="9.140625" style="15"/>
    <col min="769" max="769" width="13.28515625" style="15" customWidth="1"/>
    <col min="770" max="770" width="14" style="15" bestFit="1" customWidth="1"/>
    <col min="771" max="778" width="13.85546875" style="15" bestFit="1" customWidth="1"/>
    <col min="779" max="780" width="14" style="15" bestFit="1" customWidth="1"/>
    <col min="781" max="781" width="13.5703125" style="15" customWidth="1"/>
    <col min="782" max="782" width="16" style="15" bestFit="1" customWidth="1"/>
    <col min="783" max="1024" width="9.140625" style="15"/>
    <col min="1025" max="1025" width="13.28515625" style="15" customWidth="1"/>
    <col min="1026" max="1026" width="14" style="15" bestFit="1" customWidth="1"/>
    <col min="1027" max="1034" width="13.85546875" style="15" bestFit="1" customWidth="1"/>
    <col min="1035" max="1036" width="14" style="15" bestFit="1" customWidth="1"/>
    <col min="1037" max="1037" width="13.5703125" style="15" customWidth="1"/>
    <col min="1038" max="1038" width="16" style="15" bestFit="1" customWidth="1"/>
    <col min="1039" max="1280" width="9.140625" style="15"/>
    <col min="1281" max="1281" width="13.28515625" style="15" customWidth="1"/>
    <col min="1282" max="1282" width="14" style="15" bestFit="1" customWidth="1"/>
    <col min="1283" max="1290" width="13.85546875" style="15" bestFit="1" customWidth="1"/>
    <col min="1291" max="1292" width="14" style="15" bestFit="1" customWidth="1"/>
    <col min="1293" max="1293" width="13.5703125" style="15" customWidth="1"/>
    <col min="1294" max="1294" width="16" style="15" bestFit="1" customWidth="1"/>
    <col min="1295" max="1536" width="9.140625" style="15"/>
    <col min="1537" max="1537" width="13.28515625" style="15" customWidth="1"/>
    <col min="1538" max="1538" width="14" style="15" bestFit="1" customWidth="1"/>
    <col min="1539" max="1546" width="13.85546875" style="15" bestFit="1" customWidth="1"/>
    <col min="1547" max="1548" width="14" style="15" bestFit="1" customWidth="1"/>
    <col min="1549" max="1549" width="13.5703125" style="15" customWidth="1"/>
    <col min="1550" max="1550" width="16" style="15" bestFit="1" customWidth="1"/>
    <col min="1551" max="1792" width="9.140625" style="15"/>
    <col min="1793" max="1793" width="13.28515625" style="15" customWidth="1"/>
    <col min="1794" max="1794" width="14" style="15" bestFit="1" customWidth="1"/>
    <col min="1795" max="1802" width="13.85546875" style="15" bestFit="1" customWidth="1"/>
    <col min="1803" max="1804" width="14" style="15" bestFit="1" customWidth="1"/>
    <col min="1805" max="1805" width="13.5703125" style="15" customWidth="1"/>
    <col min="1806" max="1806" width="16" style="15" bestFit="1" customWidth="1"/>
    <col min="1807" max="2048" width="9.140625" style="15"/>
    <col min="2049" max="2049" width="13.28515625" style="15" customWidth="1"/>
    <col min="2050" max="2050" width="14" style="15" bestFit="1" customWidth="1"/>
    <col min="2051" max="2058" width="13.85546875" style="15" bestFit="1" customWidth="1"/>
    <col min="2059" max="2060" width="14" style="15" bestFit="1" customWidth="1"/>
    <col min="2061" max="2061" width="13.5703125" style="15" customWidth="1"/>
    <col min="2062" max="2062" width="16" style="15" bestFit="1" customWidth="1"/>
    <col min="2063" max="2304" width="9.140625" style="15"/>
    <col min="2305" max="2305" width="13.28515625" style="15" customWidth="1"/>
    <col min="2306" max="2306" width="14" style="15" bestFit="1" customWidth="1"/>
    <col min="2307" max="2314" width="13.85546875" style="15" bestFit="1" customWidth="1"/>
    <col min="2315" max="2316" width="14" style="15" bestFit="1" customWidth="1"/>
    <col min="2317" max="2317" width="13.5703125" style="15" customWidth="1"/>
    <col min="2318" max="2318" width="16" style="15" bestFit="1" customWidth="1"/>
    <col min="2319" max="2560" width="9.140625" style="15"/>
    <col min="2561" max="2561" width="13.28515625" style="15" customWidth="1"/>
    <col min="2562" max="2562" width="14" style="15" bestFit="1" customWidth="1"/>
    <col min="2563" max="2570" width="13.85546875" style="15" bestFit="1" customWidth="1"/>
    <col min="2571" max="2572" width="14" style="15" bestFit="1" customWidth="1"/>
    <col min="2573" max="2573" width="13.5703125" style="15" customWidth="1"/>
    <col min="2574" max="2574" width="16" style="15" bestFit="1" customWidth="1"/>
    <col min="2575" max="2816" width="9.140625" style="15"/>
    <col min="2817" max="2817" width="13.28515625" style="15" customWidth="1"/>
    <col min="2818" max="2818" width="14" style="15" bestFit="1" customWidth="1"/>
    <col min="2819" max="2826" width="13.85546875" style="15" bestFit="1" customWidth="1"/>
    <col min="2827" max="2828" width="14" style="15" bestFit="1" customWidth="1"/>
    <col min="2829" max="2829" width="13.5703125" style="15" customWidth="1"/>
    <col min="2830" max="2830" width="16" style="15" bestFit="1" customWidth="1"/>
    <col min="2831" max="3072" width="9.140625" style="15"/>
    <col min="3073" max="3073" width="13.28515625" style="15" customWidth="1"/>
    <col min="3074" max="3074" width="14" style="15" bestFit="1" customWidth="1"/>
    <col min="3075" max="3082" width="13.85546875" style="15" bestFit="1" customWidth="1"/>
    <col min="3083" max="3084" width="14" style="15" bestFit="1" customWidth="1"/>
    <col min="3085" max="3085" width="13.5703125" style="15" customWidth="1"/>
    <col min="3086" max="3086" width="16" style="15" bestFit="1" customWidth="1"/>
    <col min="3087" max="3328" width="9.140625" style="15"/>
    <col min="3329" max="3329" width="13.28515625" style="15" customWidth="1"/>
    <col min="3330" max="3330" width="14" style="15" bestFit="1" customWidth="1"/>
    <col min="3331" max="3338" width="13.85546875" style="15" bestFit="1" customWidth="1"/>
    <col min="3339" max="3340" width="14" style="15" bestFit="1" customWidth="1"/>
    <col min="3341" max="3341" width="13.5703125" style="15" customWidth="1"/>
    <col min="3342" max="3342" width="16" style="15" bestFit="1" customWidth="1"/>
    <col min="3343" max="3584" width="9.140625" style="15"/>
    <col min="3585" max="3585" width="13.28515625" style="15" customWidth="1"/>
    <col min="3586" max="3586" width="14" style="15" bestFit="1" customWidth="1"/>
    <col min="3587" max="3594" width="13.85546875" style="15" bestFit="1" customWidth="1"/>
    <col min="3595" max="3596" width="14" style="15" bestFit="1" customWidth="1"/>
    <col min="3597" max="3597" width="13.5703125" style="15" customWidth="1"/>
    <col min="3598" max="3598" width="16" style="15" bestFit="1" customWidth="1"/>
    <col min="3599" max="3840" width="9.140625" style="15"/>
    <col min="3841" max="3841" width="13.28515625" style="15" customWidth="1"/>
    <col min="3842" max="3842" width="14" style="15" bestFit="1" customWidth="1"/>
    <col min="3843" max="3850" width="13.85546875" style="15" bestFit="1" customWidth="1"/>
    <col min="3851" max="3852" width="14" style="15" bestFit="1" customWidth="1"/>
    <col min="3853" max="3853" width="13.5703125" style="15" customWidth="1"/>
    <col min="3854" max="3854" width="16" style="15" bestFit="1" customWidth="1"/>
    <col min="3855" max="4096" width="9.140625" style="15"/>
    <col min="4097" max="4097" width="13.28515625" style="15" customWidth="1"/>
    <col min="4098" max="4098" width="14" style="15" bestFit="1" customWidth="1"/>
    <col min="4099" max="4106" width="13.85546875" style="15" bestFit="1" customWidth="1"/>
    <col min="4107" max="4108" width="14" style="15" bestFit="1" customWidth="1"/>
    <col min="4109" max="4109" width="13.5703125" style="15" customWidth="1"/>
    <col min="4110" max="4110" width="16" style="15" bestFit="1" customWidth="1"/>
    <col min="4111" max="4352" width="9.140625" style="15"/>
    <col min="4353" max="4353" width="13.28515625" style="15" customWidth="1"/>
    <col min="4354" max="4354" width="14" style="15" bestFit="1" customWidth="1"/>
    <col min="4355" max="4362" width="13.85546875" style="15" bestFit="1" customWidth="1"/>
    <col min="4363" max="4364" width="14" style="15" bestFit="1" customWidth="1"/>
    <col min="4365" max="4365" width="13.5703125" style="15" customWidth="1"/>
    <col min="4366" max="4366" width="16" style="15" bestFit="1" customWidth="1"/>
    <col min="4367" max="4608" width="9.140625" style="15"/>
    <col min="4609" max="4609" width="13.28515625" style="15" customWidth="1"/>
    <col min="4610" max="4610" width="14" style="15" bestFit="1" customWidth="1"/>
    <col min="4611" max="4618" width="13.85546875" style="15" bestFit="1" customWidth="1"/>
    <col min="4619" max="4620" width="14" style="15" bestFit="1" customWidth="1"/>
    <col min="4621" max="4621" width="13.5703125" style="15" customWidth="1"/>
    <col min="4622" max="4622" width="16" style="15" bestFit="1" customWidth="1"/>
    <col min="4623" max="4864" width="9.140625" style="15"/>
    <col min="4865" max="4865" width="13.28515625" style="15" customWidth="1"/>
    <col min="4866" max="4866" width="14" style="15" bestFit="1" customWidth="1"/>
    <col min="4867" max="4874" width="13.85546875" style="15" bestFit="1" customWidth="1"/>
    <col min="4875" max="4876" width="14" style="15" bestFit="1" customWidth="1"/>
    <col min="4877" max="4877" width="13.5703125" style="15" customWidth="1"/>
    <col min="4878" max="4878" width="16" style="15" bestFit="1" customWidth="1"/>
    <col min="4879" max="5120" width="9.140625" style="15"/>
    <col min="5121" max="5121" width="13.28515625" style="15" customWidth="1"/>
    <col min="5122" max="5122" width="14" style="15" bestFit="1" customWidth="1"/>
    <col min="5123" max="5130" width="13.85546875" style="15" bestFit="1" customWidth="1"/>
    <col min="5131" max="5132" width="14" style="15" bestFit="1" customWidth="1"/>
    <col min="5133" max="5133" width="13.5703125" style="15" customWidth="1"/>
    <col min="5134" max="5134" width="16" style="15" bestFit="1" customWidth="1"/>
    <col min="5135" max="5376" width="9.140625" style="15"/>
    <col min="5377" max="5377" width="13.28515625" style="15" customWidth="1"/>
    <col min="5378" max="5378" width="14" style="15" bestFit="1" customWidth="1"/>
    <col min="5379" max="5386" width="13.85546875" style="15" bestFit="1" customWidth="1"/>
    <col min="5387" max="5388" width="14" style="15" bestFit="1" customWidth="1"/>
    <col min="5389" max="5389" width="13.5703125" style="15" customWidth="1"/>
    <col min="5390" max="5390" width="16" style="15" bestFit="1" customWidth="1"/>
    <col min="5391" max="5632" width="9.140625" style="15"/>
    <col min="5633" max="5633" width="13.28515625" style="15" customWidth="1"/>
    <col min="5634" max="5634" width="14" style="15" bestFit="1" customWidth="1"/>
    <col min="5635" max="5642" width="13.85546875" style="15" bestFit="1" customWidth="1"/>
    <col min="5643" max="5644" width="14" style="15" bestFit="1" customWidth="1"/>
    <col min="5645" max="5645" width="13.5703125" style="15" customWidth="1"/>
    <col min="5646" max="5646" width="16" style="15" bestFit="1" customWidth="1"/>
    <col min="5647" max="5888" width="9.140625" style="15"/>
    <col min="5889" max="5889" width="13.28515625" style="15" customWidth="1"/>
    <col min="5890" max="5890" width="14" style="15" bestFit="1" customWidth="1"/>
    <col min="5891" max="5898" width="13.85546875" style="15" bestFit="1" customWidth="1"/>
    <col min="5899" max="5900" width="14" style="15" bestFit="1" customWidth="1"/>
    <col min="5901" max="5901" width="13.5703125" style="15" customWidth="1"/>
    <col min="5902" max="5902" width="16" style="15" bestFit="1" customWidth="1"/>
    <col min="5903" max="6144" width="9.140625" style="15"/>
    <col min="6145" max="6145" width="13.28515625" style="15" customWidth="1"/>
    <col min="6146" max="6146" width="14" style="15" bestFit="1" customWidth="1"/>
    <col min="6147" max="6154" width="13.85546875" style="15" bestFit="1" customWidth="1"/>
    <col min="6155" max="6156" width="14" style="15" bestFit="1" customWidth="1"/>
    <col min="6157" max="6157" width="13.5703125" style="15" customWidth="1"/>
    <col min="6158" max="6158" width="16" style="15" bestFit="1" customWidth="1"/>
    <col min="6159" max="6400" width="9.140625" style="15"/>
    <col min="6401" max="6401" width="13.28515625" style="15" customWidth="1"/>
    <col min="6402" max="6402" width="14" style="15" bestFit="1" customWidth="1"/>
    <col min="6403" max="6410" width="13.85546875" style="15" bestFit="1" customWidth="1"/>
    <col min="6411" max="6412" width="14" style="15" bestFit="1" customWidth="1"/>
    <col min="6413" max="6413" width="13.5703125" style="15" customWidth="1"/>
    <col min="6414" max="6414" width="16" style="15" bestFit="1" customWidth="1"/>
    <col min="6415" max="6656" width="9.140625" style="15"/>
    <col min="6657" max="6657" width="13.28515625" style="15" customWidth="1"/>
    <col min="6658" max="6658" width="14" style="15" bestFit="1" customWidth="1"/>
    <col min="6659" max="6666" width="13.85546875" style="15" bestFit="1" customWidth="1"/>
    <col min="6667" max="6668" width="14" style="15" bestFit="1" customWidth="1"/>
    <col min="6669" max="6669" width="13.5703125" style="15" customWidth="1"/>
    <col min="6670" max="6670" width="16" style="15" bestFit="1" customWidth="1"/>
    <col min="6671" max="6912" width="9.140625" style="15"/>
    <col min="6913" max="6913" width="13.28515625" style="15" customWidth="1"/>
    <col min="6914" max="6914" width="14" style="15" bestFit="1" customWidth="1"/>
    <col min="6915" max="6922" width="13.85546875" style="15" bestFit="1" customWidth="1"/>
    <col min="6923" max="6924" width="14" style="15" bestFit="1" customWidth="1"/>
    <col min="6925" max="6925" width="13.5703125" style="15" customWidth="1"/>
    <col min="6926" max="6926" width="16" style="15" bestFit="1" customWidth="1"/>
    <col min="6927" max="7168" width="9.140625" style="15"/>
    <col min="7169" max="7169" width="13.28515625" style="15" customWidth="1"/>
    <col min="7170" max="7170" width="14" style="15" bestFit="1" customWidth="1"/>
    <col min="7171" max="7178" width="13.85546875" style="15" bestFit="1" customWidth="1"/>
    <col min="7179" max="7180" width="14" style="15" bestFit="1" customWidth="1"/>
    <col min="7181" max="7181" width="13.5703125" style="15" customWidth="1"/>
    <col min="7182" max="7182" width="16" style="15" bestFit="1" customWidth="1"/>
    <col min="7183" max="7424" width="9.140625" style="15"/>
    <col min="7425" max="7425" width="13.28515625" style="15" customWidth="1"/>
    <col min="7426" max="7426" width="14" style="15" bestFit="1" customWidth="1"/>
    <col min="7427" max="7434" width="13.85546875" style="15" bestFit="1" customWidth="1"/>
    <col min="7435" max="7436" width="14" style="15" bestFit="1" customWidth="1"/>
    <col min="7437" max="7437" width="13.5703125" style="15" customWidth="1"/>
    <col min="7438" max="7438" width="16" style="15" bestFit="1" customWidth="1"/>
    <col min="7439" max="7680" width="9.140625" style="15"/>
    <col min="7681" max="7681" width="13.28515625" style="15" customWidth="1"/>
    <col min="7682" max="7682" width="14" style="15" bestFit="1" customWidth="1"/>
    <col min="7683" max="7690" width="13.85546875" style="15" bestFit="1" customWidth="1"/>
    <col min="7691" max="7692" width="14" style="15" bestFit="1" customWidth="1"/>
    <col min="7693" max="7693" width="13.5703125" style="15" customWidth="1"/>
    <col min="7694" max="7694" width="16" style="15" bestFit="1" customWidth="1"/>
    <col min="7695" max="7936" width="9.140625" style="15"/>
    <col min="7937" max="7937" width="13.28515625" style="15" customWidth="1"/>
    <col min="7938" max="7938" width="14" style="15" bestFit="1" customWidth="1"/>
    <col min="7939" max="7946" width="13.85546875" style="15" bestFit="1" customWidth="1"/>
    <col min="7947" max="7948" width="14" style="15" bestFit="1" customWidth="1"/>
    <col min="7949" max="7949" width="13.5703125" style="15" customWidth="1"/>
    <col min="7950" max="7950" width="16" style="15" bestFit="1" customWidth="1"/>
    <col min="7951" max="8192" width="9.140625" style="15"/>
    <col min="8193" max="8193" width="13.28515625" style="15" customWidth="1"/>
    <col min="8194" max="8194" width="14" style="15" bestFit="1" customWidth="1"/>
    <col min="8195" max="8202" width="13.85546875" style="15" bestFit="1" customWidth="1"/>
    <col min="8203" max="8204" width="14" style="15" bestFit="1" customWidth="1"/>
    <col min="8205" max="8205" width="13.5703125" style="15" customWidth="1"/>
    <col min="8206" max="8206" width="16" style="15" bestFit="1" customWidth="1"/>
    <col min="8207" max="8448" width="9.140625" style="15"/>
    <col min="8449" max="8449" width="13.28515625" style="15" customWidth="1"/>
    <col min="8450" max="8450" width="14" style="15" bestFit="1" customWidth="1"/>
    <col min="8451" max="8458" width="13.85546875" style="15" bestFit="1" customWidth="1"/>
    <col min="8459" max="8460" width="14" style="15" bestFit="1" customWidth="1"/>
    <col min="8461" max="8461" width="13.5703125" style="15" customWidth="1"/>
    <col min="8462" max="8462" width="16" style="15" bestFit="1" customWidth="1"/>
    <col min="8463" max="8704" width="9.140625" style="15"/>
    <col min="8705" max="8705" width="13.28515625" style="15" customWidth="1"/>
    <col min="8706" max="8706" width="14" style="15" bestFit="1" customWidth="1"/>
    <col min="8707" max="8714" width="13.85546875" style="15" bestFit="1" customWidth="1"/>
    <col min="8715" max="8716" width="14" style="15" bestFit="1" customWidth="1"/>
    <col min="8717" max="8717" width="13.5703125" style="15" customWidth="1"/>
    <col min="8718" max="8718" width="16" style="15" bestFit="1" customWidth="1"/>
    <col min="8719" max="8960" width="9.140625" style="15"/>
    <col min="8961" max="8961" width="13.28515625" style="15" customWidth="1"/>
    <col min="8962" max="8962" width="14" style="15" bestFit="1" customWidth="1"/>
    <col min="8963" max="8970" width="13.85546875" style="15" bestFit="1" customWidth="1"/>
    <col min="8971" max="8972" width="14" style="15" bestFit="1" customWidth="1"/>
    <col min="8973" max="8973" width="13.5703125" style="15" customWidth="1"/>
    <col min="8974" max="8974" width="16" style="15" bestFit="1" customWidth="1"/>
    <col min="8975" max="9216" width="9.140625" style="15"/>
    <col min="9217" max="9217" width="13.28515625" style="15" customWidth="1"/>
    <col min="9218" max="9218" width="14" style="15" bestFit="1" customWidth="1"/>
    <col min="9219" max="9226" width="13.85546875" style="15" bestFit="1" customWidth="1"/>
    <col min="9227" max="9228" width="14" style="15" bestFit="1" customWidth="1"/>
    <col min="9229" max="9229" width="13.5703125" style="15" customWidth="1"/>
    <col min="9230" max="9230" width="16" style="15" bestFit="1" customWidth="1"/>
    <col min="9231" max="9472" width="9.140625" style="15"/>
    <col min="9473" max="9473" width="13.28515625" style="15" customWidth="1"/>
    <col min="9474" max="9474" width="14" style="15" bestFit="1" customWidth="1"/>
    <col min="9475" max="9482" width="13.85546875" style="15" bestFit="1" customWidth="1"/>
    <col min="9483" max="9484" width="14" style="15" bestFit="1" customWidth="1"/>
    <col min="9485" max="9485" width="13.5703125" style="15" customWidth="1"/>
    <col min="9486" max="9486" width="16" style="15" bestFit="1" customWidth="1"/>
    <col min="9487" max="9728" width="9.140625" style="15"/>
    <col min="9729" max="9729" width="13.28515625" style="15" customWidth="1"/>
    <col min="9730" max="9730" width="14" style="15" bestFit="1" customWidth="1"/>
    <col min="9731" max="9738" width="13.85546875" style="15" bestFit="1" customWidth="1"/>
    <col min="9739" max="9740" width="14" style="15" bestFit="1" customWidth="1"/>
    <col min="9741" max="9741" width="13.5703125" style="15" customWidth="1"/>
    <col min="9742" max="9742" width="16" style="15" bestFit="1" customWidth="1"/>
    <col min="9743" max="9984" width="9.140625" style="15"/>
    <col min="9985" max="9985" width="13.28515625" style="15" customWidth="1"/>
    <col min="9986" max="9986" width="14" style="15" bestFit="1" customWidth="1"/>
    <col min="9987" max="9994" width="13.85546875" style="15" bestFit="1" customWidth="1"/>
    <col min="9995" max="9996" width="14" style="15" bestFit="1" customWidth="1"/>
    <col min="9997" max="9997" width="13.5703125" style="15" customWidth="1"/>
    <col min="9998" max="9998" width="16" style="15" bestFit="1" customWidth="1"/>
    <col min="9999" max="10240" width="9.140625" style="15"/>
    <col min="10241" max="10241" width="13.28515625" style="15" customWidth="1"/>
    <col min="10242" max="10242" width="14" style="15" bestFit="1" customWidth="1"/>
    <col min="10243" max="10250" width="13.85546875" style="15" bestFit="1" customWidth="1"/>
    <col min="10251" max="10252" width="14" style="15" bestFit="1" customWidth="1"/>
    <col min="10253" max="10253" width="13.5703125" style="15" customWidth="1"/>
    <col min="10254" max="10254" width="16" style="15" bestFit="1" customWidth="1"/>
    <col min="10255" max="10496" width="9.140625" style="15"/>
    <col min="10497" max="10497" width="13.28515625" style="15" customWidth="1"/>
    <col min="10498" max="10498" width="14" style="15" bestFit="1" customWidth="1"/>
    <col min="10499" max="10506" width="13.85546875" style="15" bestFit="1" customWidth="1"/>
    <col min="10507" max="10508" width="14" style="15" bestFit="1" customWidth="1"/>
    <col min="10509" max="10509" width="13.5703125" style="15" customWidth="1"/>
    <col min="10510" max="10510" width="16" style="15" bestFit="1" customWidth="1"/>
    <col min="10511" max="10752" width="9.140625" style="15"/>
    <col min="10753" max="10753" width="13.28515625" style="15" customWidth="1"/>
    <col min="10754" max="10754" width="14" style="15" bestFit="1" customWidth="1"/>
    <col min="10755" max="10762" width="13.85546875" style="15" bestFit="1" customWidth="1"/>
    <col min="10763" max="10764" width="14" style="15" bestFit="1" customWidth="1"/>
    <col min="10765" max="10765" width="13.5703125" style="15" customWidth="1"/>
    <col min="10766" max="10766" width="16" style="15" bestFit="1" customWidth="1"/>
    <col min="10767" max="11008" width="9.140625" style="15"/>
    <col min="11009" max="11009" width="13.28515625" style="15" customWidth="1"/>
    <col min="11010" max="11010" width="14" style="15" bestFit="1" customWidth="1"/>
    <col min="11011" max="11018" width="13.85546875" style="15" bestFit="1" customWidth="1"/>
    <col min="11019" max="11020" width="14" style="15" bestFit="1" customWidth="1"/>
    <col min="11021" max="11021" width="13.5703125" style="15" customWidth="1"/>
    <col min="11022" max="11022" width="16" style="15" bestFit="1" customWidth="1"/>
    <col min="11023" max="11264" width="9.140625" style="15"/>
    <col min="11265" max="11265" width="13.28515625" style="15" customWidth="1"/>
    <col min="11266" max="11266" width="14" style="15" bestFit="1" customWidth="1"/>
    <col min="11267" max="11274" width="13.85546875" style="15" bestFit="1" customWidth="1"/>
    <col min="11275" max="11276" width="14" style="15" bestFit="1" customWidth="1"/>
    <col min="11277" max="11277" width="13.5703125" style="15" customWidth="1"/>
    <col min="11278" max="11278" width="16" style="15" bestFit="1" customWidth="1"/>
    <col min="11279" max="11520" width="9.140625" style="15"/>
    <col min="11521" max="11521" width="13.28515625" style="15" customWidth="1"/>
    <col min="11522" max="11522" width="14" style="15" bestFit="1" customWidth="1"/>
    <col min="11523" max="11530" width="13.85546875" style="15" bestFit="1" customWidth="1"/>
    <col min="11531" max="11532" width="14" style="15" bestFit="1" customWidth="1"/>
    <col min="11533" max="11533" width="13.5703125" style="15" customWidth="1"/>
    <col min="11534" max="11534" width="16" style="15" bestFit="1" customWidth="1"/>
    <col min="11535" max="11776" width="9.140625" style="15"/>
    <col min="11777" max="11777" width="13.28515625" style="15" customWidth="1"/>
    <col min="11778" max="11778" width="14" style="15" bestFit="1" customWidth="1"/>
    <col min="11779" max="11786" width="13.85546875" style="15" bestFit="1" customWidth="1"/>
    <col min="11787" max="11788" width="14" style="15" bestFit="1" customWidth="1"/>
    <col min="11789" max="11789" width="13.5703125" style="15" customWidth="1"/>
    <col min="11790" max="11790" width="16" style="15" bestFit="1" customWidth="1"/>
    <col min="11791" max="12032" width="9.140625" style="15"/>
    <col min="12033" max="12033" width="13.28515625" style="15" customWidth="1"/>
    <col min="12034" max="12034" width="14" style="15" bestFit="1" customWidth="1"/>
    <col min="12035" max="12042" width="13.85546875" style="15" bestFit="1" customWidth="1"/>
    <col min="12043" max="12044" width="14" style="15" bestFit="1" customWidth="1"/>
    <col min="12045" max="12045" width="13.5703125" style="15" customWidth="1"/>
    <col min="12046" max="12046" width="16" style="15" bestFit="1" customWidth="1"/>
    <col min="12047" max="12288" width="9.140625" style="15"/>
    <col min="12289" max="12289" width="13.28515625" style="15" customWidth="1"/>
    <col min="12290" max="12290" width="14" style="15" bestFit="1" customWidth="1"/>
    <col min="12291" max="12298" width="13.85546875" style="15" bestFit="1" customWidth="1"/>
    <col min="12299" max="12300" width="14" style="15" bestFit="1" customWidth="1"/>
    <col min="12301" max="12301" width="13.5703125" style="15" customWidth="1"/>
    <col min="12302" max="12302" width="16" style="15" bestFit="1" customWidth="1"/>
    <col min="12303" max="12544" width="9.140625" style="15"/>
    <col min="12545" max="12545" width="13.28515625" style="15" customWidth="1"/>
    <col min="12546" max="12546" width="14" style="15" bestFit="1" customWidth="1"/>
    <col min="12547" max="12554" width="13.85546875" style="15" bestFit="1" customWidth="1"/>
    <col min="12555" max="12556" width="14" style="15" bestFit="1" customWidth="1"/>
    <col min="12557" max="12557" width="13.5703125" style="15" customWidth="1"/>
    <col min="12558" max="12558" width="16" style="15" bestFit="1" customWidth="1"/>
    <col min="12559" max="12800" width="9.140625" style="15"/>
    <col min="12801" max="12801" width="13.28515625" style="15" customWidth="1"/>
    <col min="12802" max="12802" width="14" style="15" bestFit="1" customWidth="1"/>
    <col min="12803" max="12810" width="13.85546875" style="15" bestFit="1" customWidth="1"/>
    <col min="12811" max="12812" width="14" style="15" bestFit="1" customWidth="1"/>
    <col min="12813" max="12813" width="13.5703125" style="15" customWidth="1"/>
    <col min="12814" max="12814" width="16" style="15" bestFit="1" customWidth="1"/>
    <col min="12815" max="13056" width="9.140625" style="15"/>
    <col min="13057" max="13057" width="13.28515625" style="15" customWidth="1"/>
    <col min="13058" max="13058" width="14" style="15" bestFit="1" customWidth="1"/>
    <col min="13059" max="13066" width="13.85546875" style="15" bestFit="1" customWidth="1"/>
    <col min="13067" max="13068" width="14" style="15" bestFit="1" customWidth="1"/>
    <col min="13069" max="13069" width="13.5703125" style="15" customWidth="1"/>
    <col min="13070" max="13070" width="16" style="15" bestFit="1" customWidth="1"/>
    <col min="13071" max="13312" width="9.140625" style="15"/>
    <col min="13313" max="13313" width="13.28515625" style="15" customWidth="1"/>
    <col min="13314" max="13314" width="14" style="15" bestFit="1" customWidth="1"/>
    <col min="13315" max="13322" width="13.85546875" style="15" bestFit="1" customWidth="1"/>
    <col min="13323" max="13324" width="14" style="15" bestFit="1" customWidth="1"/>
    <col min="13325" max="13325" width="13.5703125" style="15" customWidth="1"/>
    <col min="13326" max="13326" width="16" style="15" bestFit="1" customWidth="1"/>
    <col min="13327" max="13568" width="9.140625" style="15"/>
    <col min="13569" max="13569" width="13.28515625" style="15" customWidth="1"/>
    <col min="13570" max="13570" width="14" style="15" bestFit="1" customWidth="1"/>
    <col min="13571" max="13578" width="13.85546875" style="15" bestFit="1" customWidth="1"/>
    <col min="13579" max="13580" width="14" style="15" bestFit="1" customWidth="1"/>
    <col min="13581" max="13581" width="13.5703125" style="15" customWidth="1"/>
    <col min="13582" max="13582" width="16" style="15" bestFit="1" customWidth="1"/>
    <col min="13583" max="13824" width="9.140625" style="15"/>
    <col min="13825" max="13825" width="13.28515625" style="15" customWidth="1"/>
    <col min="13826" max="13826" width="14" style="15" bestFit="1" customWidth="1"/>
    <col min="13827" max="13834" width="13.85546875" style="15" bestFit="1" customWidth="1"/>
    <col min="13835" max="13836" width="14" style="15" bestFit="1" customWidth="1"/>
    <col min="13837" max="13837" width="13.5703125" style="15" customWidth="1"/>
    <col min="13838" max="13838" width="16" style="15" bestFit="1" customWidth="1"/>
    <col min="13839" max="14080" width="9.140625" style="15"/>
    <col min="14081" max="14081" width="13.28515625" style="15" customWidth="1"/>
    <col min="14082" max="14082" width="14" style="15" bestFit="1" customWidth="1"/>
    <col min="14083" max="14090" width="13.85546875" style="15" bestFit="1" customWidth="1"/>
    <col min="14091" max="14092" width="14" style="15" bestFit="1" customWidth="1"/>
    <col min="14093" max="14093" width="13.5703125" style="15" customWidth="1"/>
    <col min="14094" max="14094" width="16" style="15" bestFit="1" customWidth="1"/>
    <col min="14095" max="14336" width="9.140625" style="15"/>
    <col min="14337" max="14337" width="13.28515625" style="15" customWidth="1"/>
    <col min="14338" max="14338" width="14" style="15" bestFit="1" customWidth="1"/>
    <col min="14339" max="14346" width="13.85546875" style="15" bestFit="1" customWidth="1"/>
    <col min="14347" max="14348" width="14" style="15" bestFit="1" customWidth="1"/>
    <col min="14349" max="14349" width="13.5703125" style="15" customWidth="1"/>
    <col min="14350" max="14350" width="16" style="15" bestFit="1" customWidth="1"/>
    <col min="14351" max="14592" width="9.140625" style="15"/>
    <col min="14593" max="14593" width="13.28515625" style="15" customWidth="1"/>
    <col min="14594" max="14594" width="14" style="15" bestFit="1" customWidth="1"/>
    <col min="14595" max="14602" width="13.85546875" style="15" bestFit="1" customWidth="1"/>
    <col min="14603" max="14604" width="14" style="15" bestFit="1" customWidth="1"/>
    <col min="14605" max="14605" width="13.5703125" style="15" customWidth="1"/>
    <col min="14606" max="14606" width="16" style="15" bestFit="1" customWidth="1"/>
    <col min="14607" max="14848" width="9.140625" style="15"/>
    <col min="14849" max="14849" width="13.28515625" style="15" customWidth="1"/>
    <col min="14850" max="14850" width="14" style="15" bestFit="1" customWidth="1"/>
    <col min="14851" max="14858" width="13.85546875" style="15" bestFit="1" customWidth="1"/>
    <col min="14859" max="14860" width="14" style="15" bestFit="1" customWidth="1"/>
    <col min="14861" max="14861" width="13.5703125" style="15" customWidth="1"/>
    <col min="14862" max="14862" width="16" style="15" bestFit="1" customWidth="1"/>
    <col min="14863" max="15104" width="9.140625" style="15"/>
    <col min="15105" max="15105" width="13.28515625" style="15" customWidth="1"/>
    <col min="15106" max="15106" width="14" style="15" bestFit="1" customWidth="1"/>
    <col min="15107" max="15114" width="13.85546875" style="15" bestFit="1" customWidth="1"/>
    <col min="15115" max="15116" width="14" style="15" bestFit="1" customWidth="1"/>
    <col min="15117" max="15117" width="13.5703125" style="15" customWidth="1"/>
    <col min="15118" max="15118" width="16" style="15" bestFit="1" customWidth="1"/>
    <col min="15119" max="15360" width="9.140625" style="15"/>
    <col min="15361" max="15361" width="13.28515625" style="15" customWidth="1"/>
    <col min="15362" max="15362" width="14" style="15" bestFit="1" customWidth="1"/>
    <col min="15363" max="15370" width="13.85546875" style="15" bestFit="1" customWidth="1"/>
    <col min="15371" max="15372" width="14" style="15" bestFit="1" customWidth="1"/>
    <col min="15373" max="15373" width="13.5703125" style="15" customWidth="1"/>
    <col min="15374" max="15374" width="16" style="15" bestFit="1" customWidth="1"/>
    <col min="15375" max="15616" width="9.140625" style="15"/>
    <col min="15617" max="15617" width="13.28515625" style="15" customWidth="1"/>
    <col min="15618" max="15618" width="14" style="15" bestFit="1" customWidth="1"/>
    <col min="15619" max="15626" width="13.85546875" style="15" bestFit="1" customWidth="1"/>
    <col min="15627" max="15628" width="14" style="15" bestFit="1" customWidth="1"/>
    <col min="15629" max="15629" width="13.5703125" style="15" customWidth="1"/>
    <col min="15630" max="15630" width="16" style="15" bestFit="1" customWidth="1"/>
    <col min="15631" max="15872" width="9.140625" style="15"/>
    <col min="15873" max="15873" width="13.28515625" style="15" customWidth="1"/>
    <col min="15874" max="15874" width="14" style="15" bestFit="1" customWidth="1"/>
    <col min="15875" max="15882" width="13.85546875" style="15" bestFit="1" customWidth="1"/>
    <col min="15883" max="15884" width="14" style="15" bestFit="1" customWidth="1"/>
    <col min="15885" max="15885" width="13.5703125" style="15" customWidth="1"/>
    <col min="15886" max="15886" width="16" style="15" bestFit="1" customWidth="1"/>
    <col min="15887" max="16128" width="9.140625" style="15"/>
    <col min="16129" max="16129" width="13.28515625" style="15" customWidth="1"/>
    <col min="16130" max="16130" width="14" style="15" bestFit="1" customWidth="1"/>
    <col min="16131" max="16138" width="13.85546875" style="15" bestFit="1" customWidth="1"/>
    <col min="16139" max="16140" width="14" style="15" bestFit="1" customWidth="1"/>
    <col min="16141" max="16141" width="13.5703125" style="15" customWidth="1"/>
    <col min="16142" max="16142" width="16" style="15" bestFit="1" customWidth="1"/>
    <col min="16143" max="16384" width="9.140625" style="15"/>
  </cols>
  <sheetData>
    <row r="2" spans="1:14" ht="20.25" x14ac:dyDescent="0.3">
      <c r="A2" s="14" t="s">
        <v>263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17">
        <v>432259.29</v>
      </c>
      <c r="C6" s="1">
        <v>435040.46</v>
      </c>
      <c r="D6" s="1">
        <v>446404.55</v>
      </c>
      <c r="E6" s="1">
        <v>424756.87</v>
      </c>
      <c r="F6" s="17">
        <v>446771.08</v>
      </c>
      <c r="G6" s="17">
        <v>505387.74</v>
      </c>
      <c r="H6" s="17">
        <v>364876.51</v>
      </c>
      <c r="I6" s="17">
        <v>387432.36</v>
      </c>
      <c r="J6" s="17">
        <v>492042.74</v>
      </c>
      <c r="K6" s="1">
        <v>461444.23</v>
      </c>
      <c r="L6" s="1">
        <v>477427.43</v>
      </c>
      <c r="M6" s="17">
        <v>500330.43</v>
      </c>
      <c r="N6" s="17">
        <f>SUM(B6:M6)</f>
        <v>5374173.6899999995</v>
      </c>
    </row>
    <row r="7" spans="1:14" x14ac:dyDescent="0.2">
      <c r="A7" s="15" t="s">
        <v>11</v>
      </c>
      <c r="B7" s="1">
        <v>107831.85</v>
      </c>
      <c r="C7" s="1">
        <v>116226.51</v>
      </c>
      <c r="D7" s="1">
        <v>121435.31</v>
      </c>
      <c r="E7" s="1">
        <v>81641.14</v>
      </c>
      <c r="F7" s="1">
        <v>123251.81</v>
      </c>
      <c r="G7" s="1">
        <v>142397.17000000001</v>
      </c>
      <c r="H7" s="17">
        <v>102189.45</v>
      </c>
      <c r="I7" s="1">
        <v>107504.7</v>
      </c>
      <c r="J7" s="1">
        <v>134387.03</v>
      </c>
      <c r="K7" s="1">
        <v>119454.13</v>
      </c>
      <c r="L7" s="1">
        <v>125314.99</v>
      </c>
      <c r="M7" s="1">
        <v>142691.20000000001</v>
      </c>
      <c r="N7" s="17">
        <f t="shared" ref="N7:N22" si="0">SUM(B7:M7)</f>
        <v>1424325.29</v>
      </c>
    </row>
    <row r="8" spans="1:14" x14ac:dyDescent="0.2">
      <c r="A8" s="15" t="s">
        <v>12</v>
      </c>
      <c r="B8" s="1">
        <v>15707686.210000001</v>
      </c>
      <c r="C8" s="1">
        <v>15927923.25</v>
      </c>
      <c r="D8" s="1">
        <v>16673363.32</v>
      </c>
      <c r="E8" s="1">
        <v>15953037.390000001</v>
      </c>
      <c r="F8" s="1">
        <v>15959347</v>
      </c>
      <c r="G8" s="1">
        <v>18718157.73</v>
      </c>
      <c r="H8" s="17">
        <v>15356838.59</v>
      </c>
      <c r="I8" s="1">
        <v>14635035.77</v>
      </c>
      <c r="J8" s="1">
        <v>18535849.82</v>
      </c>
      <c r="K8" s="1">
        <v>16140630.4</v>
      </c>
      <c r="L8" s="1">
        <v>16958629.219999999</v>
      </c>
      <c r="M8" s="1">
        <v>17666626.25</v>
      </c>
      <c r="N8" s="17">
        <f t="shared" si="0"/>
        <v>198233124.95000002</v>
      </c>
    </row>
    <row r="9" spans="1:14" x14ac:dyDescent="0.2">
      <c r="A9" s="15" t="s">
        <v>13</v>
      </c>
      <c r="B9" s="1">
        <v>312247.92</v>
      </c>
      <c r="C9" s="1">
        <v>309040.53000000003</v>
      </c>
      <c r="D9" s="1">
        <v>318362.74</v>
      </c>
      <c r="E9" s="1">
        <v>267825.15000000002</v>
      </c>
      <c r="F9" s="1">
        <v>266545.99</v>
      </c>
      <c r="G9" s="1">
        <v>348455.27</v>
      </c>
      <c r="H9" s="17">
        <v>246693.06</v>
      </c>
      <c r="I9" s="1">
        <v>275826.40000000002</v>
      </c>
      <c r="J9" s="1">
        <v>296952.74</v>
      </c>
      <c r="K9" s="1">
        <v>266888.53999999998</v>
      </c>
      <c r="L9" s="1">
        <v>290419.48</v>
      </c>
      <c r="M9" s="1">
        <v>330956.28999999998</v>
      </c>
      <c r="N9" s="17">
        <f t="shared" si="0"/>
        <v>3530214.11</v>
      </c>
    </row>
    <row r="10" spans="1:14" x14ac:dyDescent="0.2">
      <c r="A10" s="15" t="s">
        <v>14</v>
      </c>
      <c r="B10" s="1">
        <v>521643.38</v>
      </c>
      <c r="C10" s="1">
        <v>580751.64</v>
      </c>
      <c r="D10" s="1">
        <v>569148.97</v>
      </c>
      <c r="E10" s="1">
        <v>544653.51</v>
      </c>
      <c r="F10" s="1">
        <v>531632.59</v>
      </c>
      <c r="G10" s="1">
        <v>584393.43999999994</v>
      </c>
      <c r="H10" s="17">
        <v>473099.4</v>
      </c>
      <c r="I10" s="1">
        <v>479856.76</v>
      </c>
      <c r="J10" s="1">
        <v>587574.81999999995</v>
      </c>
      <c r="K10" s="1">
        <v>530442.76</v>
      </c>
      <c r="L10" s="1">
        <v>585007.98</v>
      </c>
      <c r="M10" s="1">
        <v>615549.51</v>
      </c>
      <c r="N10" s="17">
        <f t="shared" si="0"/>
        <v>6603754.7599999998</v>
      </c>
    </row>
    <row r="11" spans="1:14" x14ac:dyDescent="0.2">
      <c r="A11" s="15" t="s">
        <v>15</v>
      </c>
      <c r="B11" s="1">
        <v>5492.21</v>
      </c>
      <c r="C11" s="1">
        <v>6682.1</v>
      </c>
      <c r="D11" s="1">
        <v>5030.0200000000004</v>
      </c>
      <c r="E11" s="1">
        <v>6070.75</v>
      </c>
      <c r="F11" s="1">
        <v>3882.59</v>
      </c>
      <c r="G11" s="1">
        <v>4760.92</v>
      </c>
      <c r="H11" s="17">
        <v>4263.66</v>
      </c>
      <c r="I11" s="1">
        <v>4830.18</v>
      </c>
      <c r="J11" s="1">
        <v>8965.56</v>
      </c>
      <c r="K11" s="1">
        <v>3488.06</v>
      </c>
      <c r="L11" s="1">
        <v>4121.2</v>
      </c>
      <c r="M11" s="1">
        <v>6072.59</v>
      </c>
      <c r="N11" s="17">
        <f t="shared" si="0"/>
        <v>63659.839999999997</v>
      </c>
    </row>
    <row r="12" spans="1:14" x14ac:dyDescent="0.2">
      <c r="A12" s="15" t="s">
        <v>16</v>
      </c>
      <c r="B12" s="1">
        <v>70581.06</v>
      </c>
      <c r="C12" s="1">
        <v>88988.1</v>
      </c>
      <c r="D12" s="1">
        <v>96165.89</v>
      </c>
      <c r="E12" s="1">
        <v>85000.06</v>
      </c>
      <c r="F12" s="1">
        <v>83820.02</v>
      </c>
      <c r="G12" s="1">
        <v>111602.26</v>
      </c>
      <c r="H12" s="17">
        <v>73526.48</v>
      </c>
      <c r="I12" s="1">
        <v>78915.759999999995</v>
      </c>
      <c r="J12" s="1">
        <v>98102.15</v>
      </c>
      <c r="K12" s="1">
        <v>102114.03</v>
      </c>
      <c r="L12" s="1">
        <v>138768.17000000001</v>
      </c>
      <c r="M12" s="1">
        <v>100905.1</v>
      </c>
      <c r="N12" s="17">
        <f t="shared" si="0"/>
        <v>1128489.08</v>
      </c>
    </row>
    <row r="13" spans="1:14" x14ac:dyDescent="0.2">
      <c r="A13" s="15" t="s">
        <v>17</v>
      </c>
      <c r="B13" s="1">
        <v>191878.27</v>
      </c>
      <c r="C13" s="1">
        <v>193126.98</v>
      </c>
      <c r="D13" s="1">
        <v>191129.93</v>
      </c>
      <c r="E13" s="18">
        <v>172466.71</v>
      </c>
      <c r="F13" s="1">
        <v>167559.56</v>
      </c>
      <c r="G13" s="1">
        <v>181088.98</v>
      </c>
      <c r="H13" s="17">
        <v>138495.76999999999</v>
      </c>
      <c r="I13" s="1">
        <v>162673.5</v>
      </c>
      <c r="J13" s="1">
        <v>168776.99</v>
      </c>
      <c r="K13" s="1">
        <v>151842.04</v>
      </c>
      <c r="L13" s="1">
        <v>171100.24</v>
      </c>
      <c r="M13" s="1">
        <v>184808.76</v>
      </c>
      <c r="N13" s="17">
        <f t="shared" si="0"/>
        <v>2074947.73</v>
      </c>
    </row>
    <row r="14" spans="1:14" x14ac:dyDescent="0.2">
      <c r="A14" s="15" t="s">
        <v>18</v>
      </c>
      <c r="B14" s="1">
        <v>113601.49</v>
      </c>
      <c r="C14" s="1">
        <v>105967.95</v>
      </c>
      <c r="D14" s="1">
        <v>104952.11</v>
      </c>
      <c r="E14" s="1">
        <v>94982.63</v>
      </c>
      <c r="F14" s="1">
        <v>101814.95</v>
      </c>
      <c r="G14" s="1">
        <v>108907.06</v>
      </c>
      <c r="H14" s="17">
        <v>80356.72</v>
      </c>
      <c r="I14" s="1">
        <v>89638.13</v>
      </c>
      <c r="J14" s="1">
        <v>116956.77</v>
      </c>
      <c r="K14" s="1">
        <v>85271.51</v>
      </c>
      <c r="L14" s="1">
        <v>102519.88</v>
      </c>
      <c r="M14" s="1">
        <v>106389.85</v>
      </c>
      <c r="N14" s="17">
        <f t="shared" si="0"/>
        <v>1211359.05</v>
      </c>
    </row>
    <row r="15" spans="1:14" x14ac:dyDescent="0.2">
      <c r="A15" s="15" t="s">
        <v>19</v>
      </c>
      <c r="B15" s="1">
        <v>13100.63</v>
      </c>
      <c r="C15" s="1">
        <v>15835.61</v>
      </c>
      <c r="D15" s="1">
        <v>13316.52</v>
      </c>
      <c r="E15" s="1">
        <v>13323.73</v>
      </c>
      <c r="F15" s="1">
        <v>13974.17</v>
      </c>
      <c r="G15" s="1">
        <v>13212.73</v>
      </c>
      <c r="H15" s="17">
        <v>12335.88</v>
      </c>
      <c r="I15" s="1">
        <v>12188.08</v>
      </c>
      <c r="J15" s="1">
        <v>11864.24</v>
      </c>
      <c r="K15" s="1">
        <v>11769.68</v>
      </c>
      <c r="L15" s="1">
        <v>12545.56</v>
      </c>
      <c r="M15" s="1">
        <v>13835.76</v>
      </c>
      <c r="N15" s="17">
        <f t="shared" si="0"/>
        <v>157302.59</v>
      </c>
    </row>
    <row r="16" spans="1:14" x14ac:dyDescent="0.2">
      <c r="A16" s="15" t="s">
        <v>20</v>
      </c>
      <c r="B16" s="1">
        <v>190265.58</v>
      </c>
      <c r="C16" s="1">
        <v>194869.93</v>
      </c>
      <c r="D16" s="1">
        <v>200362.02</v>
      </c>
      <c r="E16" s="1">
        <v>179277.78</v>
      </c>
      <c r="F16" s="1">
        <v>190882.08</v>
      </c>
      <c r="G16" s="1">
        <v>242780.85</v>
      </c>
      <c r="H16" s="17">
        <v>159956.16</v>
      </c>
      <c r="I16" s="1">
        <v>190345.38</v>
      </c>
      <c r="J16" s="1">
        <v>220191.84</v>
      </c>
      <c r="K16" s="1">
        <v>186459.67</v>
      </c>
      <c r="L16" s="1">
        <v>211623.38</v>
      </c>
      <c r="M16" s="1">
        <v>229528.3</v>
      </c>
      <c r="N16" s="17">
        <f t="shared" si="0"/>
        <v>2396542.9699999997</v>
      </c>
    </row>
    <row r="17" spans="1:14" x14ac:dyDescent="0.2">
      <c r="A17" s="15" t="s">
        <v>21</v>
      </c>
      <c r="B17" s="1">
        <v>16399.75</v>
      </c>
      <c r="C17" s="1">
        <v>18244.16</v>
      </c>
      <c r="D17" s="1">
        <v>26289.86</v>
      </c>
      <c r="E17" s="1">
        <v>19267</v>
      </c>
      <c r="F17" s="1">
        <v>18977.64</v>
      </c>
      <c r="G17" s="1">
        <v>27162.26</v>
      </c>
      <c r="H17" s="17">
        <v>19843.62</v>
      </c>
      <c r="I17" s="1">
        <v>19955.150000000001</v>
      </c>
      <c r="J17" s="1">
        <v>19658.48</v>
      </c>
      <c r="K17" s="1">
        <v>18469.52</v>
      </c>
      <c r="L17" s="1">
        <v>17438.91</v>
      </c>
      <c r="M17" s="1">
        <v>18367.75</v>
      </c>
      <c r="N17" s="17">
        <f t="shared" si="0"/>
        <v>240074.1</v>
      </c>
    </row>
    <row r="18" spans="1:14" x14ac:dyDescent="0.2">
      <c r="A18" s="15" t="s">
        <v>22</v>
      </c>
      <c r="B18" s="1">
        <v>222395.89</v>
      </c>
      <c r="C18" s="1">
        <v>218727.27</v>
      </c>
      <c r="D18" s="1">
        <v>250544.18</v>
      </c>
      <c r="E18" s="1">
        <v>227298.17</v>
      </c>
      <c r="F18" s="1">
        <v>217448.93</v>
      </c>
      <c r="G18" s="1">
        <v>273690.25</v>
      </c>
      <c r="H18" s="17">
        <v>244523.17</v>
      </c>
      <c r="I18" s="1">
        <v>225450.08</v>
      </c>
      <c r="J18" s="1">
        <v>325346.76</v>
      </c>
      <c r="K18" s="1">
        <v>230220.62</v>
      </c>
      <c r="L18" s="1">
        <v>249731.48</v>
      </c>
      <c r="M18" s="1">
        <v>278391.57</v>
      </c>
      <c r="N18" s="17">
        <f t="shared" si="0"/>
        <v>2963768.37</v>
      </c>
    </row>
    <row r="19" spans="1:14" x14ac:dyDescent="0.2">
      <c r="A19" s="15" t="s">
        <v>23</v>
      </c>
      <c r="B19" s="1">
        <v>23992.46</v>
      </c>
      <c r="C19" s="1">
        <v>28592.65</v>
      </c>
      <c r="D19" s="1">
        <v>38451.5</v>
      </c>
      <c r="E19" s="1">
        <v>37855.24</v>
      </c>
      <c r="F19" s="1">
        <v>33813.800000000003</v>
      </c>
      <c r="G19" s="1">
        <v>41424.15</v>
      </c>
      <c r="H19" s="17">
        <v>32809.56</v>
      </c>
      <c r="I19" s="1">
        <v>35776.67</v>
      </c>
      <c r="J19" s="1">
        <v>40319.760000000002</v>
      </c>
      <c r="K19" s="1">
        <v>39196.230000000003</v>
      </c>
      <c r="L19" s="1">
        <v>42880.24</v>
      </c>
      <c r="M19" s="1">
        <v>51127.26</v>
      </c>
      <c r="N19" s="17">
        <f t="shared" si="0"/>
        <v>446239.52</v>
      </c>
    </row>
    <row r="20" spans="1:14" x14ac:dyDescent="0.2">
      <c r="A20" s="15" t="s">
        <v>24</v>
      </c>
      <c r="B20" s="1">
        <v>45402.15</v>
      </c>
      <c r="C20" s="1">
        <v>54849.35</v>
      </c>
      <c r="D20" s="1">
        <v>52423.01</v>
      </c>
      <c r="E20" s="1">
        <v>45906.58</v>
      </c>
      <c r="F20" s="1">
        <v>36030.69</v>
      </c>
      <c r="G20" s="1">
        <v>34968.82</v>
      </c>
      <c r="H20" s="17">
        <v>25333.14</v>
      </c>
      <c r="I20" s="1">
        <v>36799.79</v>
      </c>
      <c r="J20" s="1">
        <v>36980.269999999997</v>
      </c>
      <c r="K20" s="1">
        <v>32560.95</v>
      </c>
      <c r="L20" s="1">
        <v>42556.6</v>
      </c>
      <c r="M20" s="1">
        <v>49470.13</v>
      </c>
      <c r="N20" s="17">
        <f t="shared" si="0"/>
        <v>493281.48000000004</v>
      </c>
    </row>
    <row r="21" spans="1:14" x14ac:dyDescent="0.2">
      <c r="A21" s="15" t="s">
        <v>25</v>
      </c>
      <c r="B21" s="1">
        <v>3003032.98</v>
      </c>
      <c r="C21" s="1">
        <v>3139868.4</v>
      </c>
      <c r="D21" s="1">
        <v>3172093.51</v>
      </c>
      <c r="E21" s="1">
        <v>2920630.16</v>
      </c>
      <c r="F21" s="1">
        <v>2992042.21</v>
      </c>
      <c r="G21" s="1">
        <v>3727946.01</v>
      </c>
      <c r="H21" s="17">
        <v>2601685.94</v>
      </c>
      <c r="I21" s="1">
        <v>2700053.49</v>
      </c>
      <c r="J21" s="1">
        <v>3267346</v>
      </c>
      <c r="K21" s="1">
        <v>2818940.57</v>
      </c>
      <c r="L21" s="1">
        <v>3036197.5</v>
      </c>
      <c r="M21" s="1">
        <v>3487273.43</v>
      </c>
      <c r="N21" s="17">
        <f t="shared" si="0"/>
        <v>36867110.200000003</v>
      </c>
    </row>
    <row r="22" spans="1:14" x14ac:dyDescent="0.2">
      <c r="A22" s="15" t="s">
        <v>26</v>
      </c>
      <c r="B22" s="1">
        <v>89734.38</v>
      </c>
      <c r="C22" s="1">
        <v>87061.22</v>
      </c>
      <c r="D22" s="1">
        <v>103599.09</v>
      </c>
      <c r="E22" s="1">
        <v>87276.18</v>
      </c>
      <c r="F22" s="1">
        <v>82599.42</v>
      </c>
      <c r="G22" s="1">
        <v>101266.31</v>
      </c>
      <c r="H22" s="17">
        <v>76973.08</v>
      </c>
      <c r="I22" s="1">
        <v>97343.2</v>
      </c>
      <c r="J22" s="1">
        <v>98334.24</v>
      </c>
      <c r="K22" s="1">
        <v>91799.13</v>
      </c>
      <c r="L22" s="74">
        <v>102273.13</v>
      </c>
      <c r="M22" s="1">
        <v>124687.29</v>
      </c>
      <c r="N22" s="17">
        <f t="shared" si="0"/>
        <v>1142946.67</v>
      </c>
    </row>
    <row r="23" spans="1:14" x14ac:dyDescent="0.2">
      <c r="B23" s="19"/>
      <c r="C23" s="1"/>
    </row>
    <row r="24" spans="1:14" x14ac:dyDescent="0.2">
      <c r="A24" s="15" t="s">
        <v>9</v>
      </c>
      <c r="B24" s="20">
        <f t="shared" ref="B24:M24" si="1">SUM(B6:B23)</f>
        <v>21067545.499999996</v>
      </c>
      <c r="C24" s="20">
        <f t="shared" si="1"/>
        <v>21521796.109999999</v>
      </c>
      <c r="D24" s="20">
        <f t="shared" si="1"/>
        <v>22383072.529999997</v>
      </c>
      <c r="E24" s="20">
        <f t="shared" si="1"/>
        <v>21161269.050000001</v>
      </c>
      <c r="F24" s="20">
        <f t="shared" si="1"/>
        <v>21270394.530000001</v>
      </c>
      <c r="G24" s="20">
        <f t="shared" si="1"/>
        <v>25167601.950000007</v>
      </c>
      <c r="H24" s="20">
        <f>SUM(H6:H23)</f>
        <v>20013800.190000001</v>
      </c>
      <c r="I24" s="20">
        <f t="shared" si="1"/>
        <v>19539625.400000002</v>
      </c>
      <c r="J24" s="20">
        <f t="shared" si="1"/>
        <v>24459650.209999993</v>
      </c>
      <c r="K24" s="20">
        <f t="shared" si="1"/>
        <v>21290992.070000004</v>
      </c>
      <c r="L24" s="20">
        <f t="shared" si="1"/>
        <v>22568555.389999997</v>
      </c>
      <c r="M24" s="20">
        <f t="shared" si="1"/>
        <v>23907011.470000006</v>
      </c>
      <c r="N24" s="20">
        <f>SUM(N6:N22)</f>
        <v>264351314.40000001</v>
      </c>
    </row>
    <row r="26" spans="1:14" x14ac:dyDescent="0.2">
      <c r="A26" s="21" t="s">
        <v>40</v>
      </c>
      <c r="B26" s="1">
        <v>377201.35</v>
      </c>
      <c r="C26" s="1">
        <v>385233.96</v>
      </c>
      <c r="D26" s="1">
        <v>400738.23</v>
      </c>
      <c r="E26" s="1">
        <v>378581.47</v>
      </c>
      <c r="F26" s="1">
        <v>380888.66</v>
      </c>
      <c r="G26" s="1">
        <v>450958.66</v>
      </c>
      <c r="H26" s="1">
        <v>357861.29</v>
      </c>
      <c r="I26" s="1">
        <v>349460.8</v>
      </c>
      <c r="J26" s="1">
        <v>437440.68</v>
      </c>
      <c r="K26" s="1">
        <v>380754.71</v>
      </c>
      <c r="L26" s="1">
        <v>403884.17</v>
      </c>
      <c r="M26" s="1">
        <v>427817.81</v>
      </c>
      <c r="N26" s="1">
        <f>SUM(B26:M26)</f>
        <v>4730821.79</v>
      </c>
    </row>
    <row r="27" spans="1:14" x14ac:dyDescent="0.2">
      <c r="A27" s="21" t="s">
        <v>41</v>
      </c>
      <c r="B27" s="1">
        <v>109615.21</v>
      </c>
      <c r="C27" s="1">
        <v>106339.11</v>
      </c>
      <c r="D27" s="1">
        <v>115516.34</v>
      </c>
      <c r="E27" s="1">
        <v>93376.11</v>
      </c>
      <c r="F27" s="1">
        <v>113784.12</v>
      </c>
      <c r="G27" s="1">
        <v>150507.04999999999</v>
      </c>
      <c r="H27" s="1">
        <v>77555.289999999994</v>
      </c>
      <c r="I27" s="1">
        <v>80102.62</v>
      </c>
      <c r="J27" s="1">
        <v>99519.46</v>
      </c>
      <c r="K27" s="1">
        <v>85665.27</v>
      </c>
      <c r="L27" s="1">
        <v>106656.04</v>
      </c>
      <c r="M27" s="1">
        <v>111903.87</v>
      </c>
      <c r="N27" s="1">
        <f>SUM(B27:M27)</f>
        <v>1250540.4899999998</v>
      </c>
    </row>
    <row r="28" spans="1:14" ht="13.5" thickBot="1" x14ac:dyDescent="0.25">
      <c r="M28" s="22" t="s">
        <v>42</v>
      </c>
      <c r="N28" s="23">
        <f>N24+N26+N27</f>
        <v>270332676.68000001</v>
      </c>
    </row>
    <row r="29" spans="1:14" ht="13.5" thickTop="1" x14ac:dyDescent="0.2">
      <c r="C29" s="21"/>
    </row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"/>
  <sheetViews>
    <sheetView workbookViewId="0">
      <selection activeCell="M27" sqref="M27"/>
    </sheetView>
  </sheetViews>
  <sheetFormatPr defaultRowHeight="12.75" x14ac:dyDescent="0.2"/>
  <cols>
    <col min="1" max="1" width="13" style="15" customWidth="1"/>
    <col min="2" max="2" width="14" style="15" bestFit="1" customWidth="1"/>
    <col min="3" max="8" width="13.85546875" style="15" bestFit="1" customWidth="1"/>
    <col min="9" max="10" width="14" style="15" bestFit="1" customWidth="1"/>
    <col min="11" max="13" width="13.85546875" style="15" bestFit="1" customWidth="1"/>
    <col min="14" max="14" width="16" style="15" bestFit="1" customWidth="1"/>
    <col min="15" max="256" width="9.140625" style="15"/>
    <col min="257" max="257" width="13" style="15" customWidth="1"/>
    <col min="258" max="258" width="14" style="15" bestFit="1" customWidth="1"/>
    <col min="259" max="264" width="13.85546875" style="15" bestFit="1" customWidth="1"/>
    <col min="265" max="266" width="14" style="15" bestFit="1" customWidth="1"/>
    <col min="267" max="269" width="13.85546875" style="15" bestFit="1" customWidth="1"/>
    <col min="270" max="270" width="16" style="15" bestFit="1" customWidth="1"/>
    <col min="271" max="512" width="9.140625" style="15"/>
    <col min="513" max="513" width="13" style="15" customWidth="1"/>
    <col min="514" max="514" width="14" style="15" bestFit="1" customWidth="1"/>
    <col min="515" max="520" width="13.85546875" style="15" bestFit="1" customWidth="1"/>
    <col min="521" max="522" width="14" style="15" bestFit="1" customWidth="1"/>
    <col min="523" max="525" width="13.85546875" style="15" bestFit="1" customWidth="1"/>
    <col min="526" max="526" width="16" style="15" bestFit="1" customWidth="1"/>
    <col min="527" max="768" width="9.140625" style="15"/>
    <col min="769" max="769" width="13" style="15" customWidth="1"/>
    <col min="770" max="770" width="14" style="15" bestFit="1" customWidth="1"/>
    <col min="771" max="776" width="13.85546875" style="15" bestFit="1" customWidth="1"/>
    <col min="777" max="778" width="14" style="15" bestFit="1" customWidth="1"/>
    <col min="779" max="781" width="13.85546875" style="15" bestFit="1" customWidth="1"/>
    <col min="782" max="782" width="16" style="15" bestFit="1" customWidth="1"/>
    <col min="783" max="1024" width="9.140625" style="15"/>
    <col min="1025" max="1025" width="13" style="15" customWidth="1"/>
    <col min="1026" max="1026" width="14" style="15" bestFit="1" customWidth="1"/>
    <col min="1027" max="1032" width="13.85546875" style="15" bestFit="1" customWidth="1"/>
    <col min="1033" max="1034" width="14" style="15" bestFit="1" customWidth="1"/>
    <col min="1035" max="1037" width="13.85546875" style="15" bestFit="1" customWidth="1"/>
    <col min="1038" max="1038" width="16" style="15" bestFit="1" customWidth="1"/>
    <col min="1039" max="1280" width="9.140625" style="15"/>
    <col min="1281" max="1281" width="13" style="15" customWidth="1"/>
    <col min="1282" max="1282" width="14" style="15" bestFit="1" customWidth="1"/>
    <col min="1283" max="1288" width="13.85546875" style="15" bestFit="1" customWidth="1"/>
    <col min="1289" max="1290" width="14" style="15" bestFit="1" customWidth="1"/>
    <col min="1291" max="1293" width="13.85546875" style="15" bestFit="1" customWidth="1"/>
    <col min="1294" max="1294" width="16" style="15" bestFit="1" customWidth="1"/>
    <col min="1295" max="1536" width="9.140625" style="15"/>
    <col min="1537" max="1537" width="13" style="15" customWidth="1"/>
    <col min="1538" max="1538" width="14" style="15" bestFit="1" customWidth="1"/>
    <col min="1539" max="1544" width="13.85546875" style="15" bestFit="1" customWidth="1"/>
    <col min="1545" max="1546" width="14" style="15" bestFit="1" customWidth="1"/>
    <col min="1547" max="1549" width="13.85546875" style="15" bestFit="1" customWidth="1"/>
    <col min="1550" max="1550" width="16" style="15" bestFit="1" customWidth="1"/>
    <col min="1551" max="1792" width="9.140625" style="15"/>
    <col min="1793" max="1793" width="13" style="15" customWidth="1"/>
    <col min="1794" max="1794" width="14" style="15" bestFit="1" customWidth="1"/>
    <col min="1795" max="1800" width="13.85546875" style="15" bestFit="1" customWidth="1"/>
    <col min="1801" max="1802" width="14" style="15" bestFit="1" customWidth="1"/>
    <col min="1803" max="1805" width="13.85546875" style="15" bestFit="1" customWidth="1"/>
    <col min="1806" max="1806" width="16" style="15" bestFit="1" customWidth="1"/>
    <col min="1807" max="2048" width="9.140625" style="15"/>
    <col min="2049" max="2049" width="13" style="15" customWidth="1"/>
    <col min="2050" max="2050" width="14" style="15" bestFit="1" customWidth="1"/>
    <col min="2051" max="2056" width="13.85546875" style="15" bestFit="1" customWidth="1"/>
    <col min="2057" max="2058" width="14" style="15" bestFit="1" customWidth="1"/>
    <col min="2059" max="2061" width="13.85546875" style="15" bestFit="1" customWidth="1"/>
    <col min="2062" max="2062" width="16" style="15" bestFit="1" customWidth="1"/>
    <col min="2063" max="2304" width="9.140625" style="15"/>
    <col min="2305" max="2305" width="13" style="15" customWidth="1"/>
    <col min="2306" max="2306" width="14" style="15" bestFit="1" customWidth="1"/>
    <col min="2307" max="2312" width="13.85546875" style="15" bestFit="1" customWidth="1"/>
    <col min="2313" max="2314" width="14" style="15" bestFit="1" customWidth="1"/>
    <col min="2315" max="2317" width="13.85546875" style="15" bestFit="1" customWidth="1"/>
    <col min="2318" max="2318" width="16" style="15" bestFit="1" customWidth="1"/>
    <col min="2319" max="2560" width="9.140625" style="15"/>
    <col min="2561" max="2561" width="13" style="15" customWidth="1"/>
    <col min="2562" max="2562" width="14" style="15" bestFit="1" customWidth="1"/>
    <col min="2563" max="2568" width="13.85546875" style="15" bestFit="1" customWidth="1"/>
    <col min="2569" max="2570" width="14" style="15" bestFit="1" customWidth="1"/>
    <col min="2571" max="2573" width="13.85546875" style="15" bestFit="1" customWidth="1"/>
    <col min="2574" max="2574" width="16" style="15" bestFit="1" customWidth="1"/>
    <col min="2575" max="2816" width="9.140625" style="15"/>
    <col min="2817" max="2817" width="13" style="15" customWidth="1"/>
    <col min="2818" max="2818" width="14" style="15" bestFit="1" customWidth="1"/>
    <col min="2819" max="2824" width="13.85546875" style="15" bestFit="1" customWidth="1"/>
    <col min="2825" max="2826" width="14" style="15" bestFit="1" customWidth="1"/>
    <col min="2827" max="2829" width="13.85546875" style="15" bestFit="1" customWidth="1"/>
    <col min="2830" max="2830" width="16" style="15" bestFit="1" customWidth="1"/>
    <col min="2831" max="3072" width="9.140625" style="15"/>
    <col min="3073" max="3073" width="13" style="15" customWidth="1"/>
    <col min="3074" max="3074" width="14" style="15" bestFit="1" customWidth="1"/>
    <col min="3075" max="3080" width="13.85546875" style="15" bestFit="1" customWidth="1"/>
    <col min="3081" max="3082" width="14" style="15" bestFit="1" customWidth="1"/>
    <col min="3083" max="3085" width="13.85546875" style="15" bestFit="1" customWidth="1"/>
    <col min="3086" max="3086" width="16" style="15" bestFit="1" customWidth="1"/>
    <col min="3087" max="3328" width="9.140625" style="15"/>
    <col min="3329" max="3329" width="13" style="15" customWidth="1"/>
    <col min="3330" max="3330" width="14" style="15" bestFit="1" customWidth="1"/>
    <col min="3331" max="3336" width="13.85546875" style="15" bestFit="1" customWidth="1"/>
    <col min="3337" max="3338" width="14" style="15" bestFit="1" customWidth="1"/>
    <col min="3339" max="3341" width="13.85546875" style="15" bestFit="1" customWidth="1"/>
    <col min="3342" max="3342" width="16" style="15" bestFit="1" customWidth="1"/>
    <col min="3343" max="3584" width="9.140625" style="15"/>
    <col min="3585" max="3585" width="13" style="15" customWidth="1"/>
    <col min="3586" max="3586" width="14" style="15" bestFit="1" customWidth="1"/>
    <col min="3587" max="3592" width="13.85546875" style="15" bestFit="1" customWidth="1"/>
    <col min="3593" max="3594" width="14" style="15" bestFit="1" customWidth="1"/>
    <col min="3595" max="3597" width="13.85546875" style="15" bestFit="1" customWidth="1"/>
    <col min="3598" max="3598" width="16" style="15" bestFit="1" customWidth="1"/>
    <col min="3599" max="3840" width="9.140625" style="15"/>
    <col min="3841" max="3841" width="13" style="15" customWidth="1"/>
    <col min="3842" max="3842" width="14" style="15" bestFit="1" customWidth="1"/>
    <col min="3843" max="3848" width="13.85546875" style="15" bestFit="1" customWidth="1"/>
    <col min="3849" max="3850" width="14" style="15" bestFit="1" customWidth="1"/>
    <col min="3851" max="3853" width="13.85546875" style="15" bestFit="1" customWidth="1"/>
    <col min="3854" max="3854" width="16" style="15" bestFit="1" customWidth="1"/>
    <col min="3855" max="4096" width="9.140625" style="15"/>
    <col min="4097" max="4097" width="13" style="15" customWidth="1"/>
    <col min="4098" max="4098" width="14" style="15" bestFit="1" customWidth="1"/>
    <col min="4099" max="4104" width="13.85546875" style="15" bestFit="1" customWidth="1"/>
    <col min="4105" max="4106" width="14" style="15" bestFit="1" customWidth="1"/>
    <col min="4107" max="4109" width="13.85546875" style="15" bestFit="1" customWidth="1"/>
    <col min="4110" max="4110" width="16" style="15" bestFit="1" customWidth="1"/>
    <col min="4111" max="4352" width="9.140625" style="15"/>
    <col min="4353" max="4353" width="13" style="15" customWidth="1"/>
    <col min="4354" max="4354" width="14" style="15" bestFit="1" customWidth="1"/>
    <col min="4355" max="4360" width="13.85546875" style="15" bestFit="1" customWidth="1"/>
    <col min="4361" max="4362" width="14" style="15" bestFit="1" customWidth="1"/>
    <col min="4363" max="4365" width="13.85546875" style="15" bestFit="1" customWidth="1"/>
    <col min="4366" max="4366" width="16" style="15" bestFit="1" customWidth="1"/>
    <col min="4367" max="4608" width="9.140625" style="15"/>
    <col min="4609" max="4609" width="13" style="15" customWidth="1"/>
    <col min="4610" max="4610" width="14" style="15" bestFit="1" customWidth="1"/>
    <col min="4611" max="4616" width="13.85546875" style="15" bestFit="1" customWidth="1"/>
    <col min="4617" max="4618" width="14" style="15" bestFit="1" customWidth="1"/>
    <col min="4619" max="4621" width="13.85546875" style="15" bestFit="1" customWidth="1"/>
    <col min="4622" max="4622" width="16" style="15" bestFit="1" customWidth="1"/>
    <col min="4623" max="4864" width="9.140625" style="15"/>
    <col min="4865" max="4865" width="13" style="15" customWidth="1"/>
    <col min="4866" max="4866" width="14" style="15" bestFit="1" customWidth="1"/>
    <col min="4867" max="4872" width="13.85546875" style="15" bestFit="1" customWidth="1"/>
    <col min="4873" max="4874" width="14" style="15" bestFit="1" customWidth="1"/>
    <col min="4875" max="4877" width="13.85546875" style="15" bestFit="1" customWidth="1"/>
    <col min="4878" max="4878" width="16" style="15" bestFit="1" customWidth="1"/>
    <col min="4879" max="5120" width="9.140625" style="15"/>
    <col min="5121" max="5121" width="13" style="15" customWidth="1"/>
    <col min="5122" max="5122" width="14" style="15" bestFit="1" customWidth="1"/>
    <col min="5123" max="5128" width="13.85546875" style="15" bestFit="1" customWidth="1"/>
    <col min="5129" max="5130" width="14" style="15" bestFit="1" customWidth="1"/>
    <col min="5131" max="5133" width="13.85546875" style="15" bestFit="1" customWidth="1"/>
    <col min="5134" max="5134" width="16" style="15" bestFit="1" customWidth="1"/>
    <col min="5135" max="5376" width="9.140625" style="15"/>
    <col min="5377" max="5377" width="13" style="15" customWidth="1"/>
    <col min="5378" max="5378" width="14" style="15" bestFit="1" customWidth="1"/>
    <col min="5379" max="5384" width="13.85546875" style="15" bestFit="1" customWidth="1"/>
    <col min="5385" max="5386" width="14" style="15" bestFit="1" customWidth="1"/>
    <col min="5387" max="5389" width="13.85546875" style="15" bestFit="1" customWidth="1"/>
    <col min="5390" max="5390" width="16" style="15" bestFit="1" customWidth="1"/>
    <col min="5391" max="5632" width="9.140625" style="15"/>
    <col min="5633" max="5633" width="13" style="15" customWidth="1"/>
    <col min="5634" max="5634" width="14" style="15" bestFit="1" customWidth="1"/>
    <col min="5635" max="5640" width="13.85546875" style="15" bestFit="1" customWidth="1"/>
    <col min="5641" max="5642" width="14" style="15" bestFit="1" customWidth="1"/>
    <col min="5643" max="5645" width="13.85546875" style="15" bestFit="1" customWidth="1"/>
    <col min="5646" max="5646" width="16" style="15" bestFit="1" customWidth="1"/>
    <col min="5647" max="5888" width="9.140625" style="15"/>
    <col min="5889" max="5889" width="13" style="15" customWidth="1"/>
    <col min="5890" max="5890" width="14" style="15" bestFit="1" customWidth="1"/>
    <col min="5891" max="5896" width="13.85546875" style="15" bestFit="1" customWidth="1"/>
    <col min="5897" max="5898" width="14" style="15" bestFit="1" customWidth="1"/>
    <col min="5899" max="5901" width="13.85546875" style="15" bestFit="1" customWidth="1"/>
    <col min="5902" max="5902" width="16" style="15" bestFit="1" customWidth="1"/>
    <col min="5903" max="6144" width="9.140625" style="15"/>
    <col min="6145" max="6145" width="13" style="15" customWidth="1"/>
    <col min="6146" max="6146" width="14" style="15" bestFit="1" customWidth="1"/>
    <col min="6147" max="6152" width="13.85546875" style="15" bestFit="1" customWidth="1"/>
    <col min="6153" max="6154" width="14" style="15" bestFit="1" customWidth="1"/>
    <col min="6155" max="6157" width="13.85546875" style="15" bestFit="1" customWidth="1"/>
    <col min="6158" max="6158" width="16" style="15" bestFit="1" customWidth="1"/>
    <col min="6159" max="6400" width="9.140625" style="15"/>
    <col min="6401" max="6401" width="13" style="15" customWidth="1"/>
    <col min="6402" max="6402" width="14" style="15" bestFit="1" customWidth="1"/>
    <col min="6403" max="6408" width="13.85546875" style="15" bestFit="1" customWidth="1"/>
    <col min="6409" max="6410" width="14" style="15" bestFit="1" customWidth="1"/>
    <col min="6411" max="6413" width="13.85546875" style="15" bestFit="1" customWidth="1"/>
    <col min="6414" max="6414" width="16" style="15" bestFit="1" customWidth="1"/>
    <col min="6415" max="6656" width="9.140625" style="15"/>
    <col min="6657" max="6657" width="13" style="15" customWidth="1"/>
    <col min="6658" max="6658" width="14" style="15" bestFit="1" customWidth="1"/>
    <col min="6659" max="6664" width="13.85546875" style="15" bestFit="1" customWidth="1"/>
    <col min="6665" max="6666" width="14" style="15" bestFit="1" customWidth="1"/>
    <col min="6667" max="6669" width="13.85546875" style="15" bestFit="1" customWidth="1"/>
    <col min="6670" max="6670" width="16" style="15" bestFit="1" customWidth="1"/>
    <col min="6671" max="6912" width="9.140625" style="15"/>
    <col min="6913" max="6913" width="13" style="15" customWidth="1"/>
    <col min="6914" max="6914" width="14" style="15" bestFit="1" customWidth="1"/>
    <col min="6915" max="6920" width="13.85546875" style="15" bestFit="1" customWidth="1"/>
    <col min="6921" max="6922" width="14" style="15" bestFit="1" customWidth="1"/>
    <col min="6923" max="6925" width="13.85546875" style="15" bestFit="1" customWidth="1"/>
    <col min="6926" max="6926" width="16" style="15" bestFit="1" customWidth="1"/>
    <col min="6927" max="7168" width="9.140625" style="15"/>
    <col min="7169" max="7169" width="13" style="15" customWidth="1"/>
    <col min="7170" max="7170" width="14" style="15" bestFit="1" customWidth="1"/>
    <col min="7171" max="7176" width="13.85546875" style="15" bestFit="1" customWidth="1"/>
    <col min="7177" max="7178" width="14" style="15" bestFit="1" customWidth="1"/>
    <col min="7179" max="7181" width="13.85546875" style="15" bestFit="1" customWidth="1"/>
    <col min="7182" max="7182" width="16" style="15" bestFit="1" customWidth="1"/>
    <col min="7183" max="7424" width="9.140625" style="15"/>
    <col min="7425" max="7425" width="13" style="15" customWidth="1"/>
    <col min="7426" max="7426" width="14" style="15" bestFit="1" customWidth="1"/>
    <col min="7427" max="7432" width="13.85546875" style="15" bestFit="1" customWidth="1"/>
    <col min="7433" max="7434" width="14" style="15" bestFit="1" customWidth="1"/>
    <col min="7435" max="7437" width="13.85546875" style="15" bestFit="1" customWidth="1"/>
    <col min="7438" max="7438" width="16" style="15" bestFit="1" customWidth="1"/>
    <col min="7439" max="7680" width="9.140625" style="15"/>
    <col min="7681" max="7681" width="13" style="15" customWidth="1"/>
    <col min="7682" max="7682" width="14" style="15" bestFit="1" customWidth="1"/>
    <col min="7683" max="7688" width="13.85546875" style="15" bestFit="1" customWidth="1"/>
    <col min="7689" max="7690" width="14" style="15" bestFit="1" customWidth="1"/>
    <col min="7691" max="7693" width="13.85546875" style="15" bestFit="1" customWidth="1"/>
    <col min="7694" max="7694" width="16" style="15" bestFit="1" customWidth="1"/>
    <col min="7695" max="7936" width="9.140625" style="15"/>
    <col min="7937" max="7937" width="13" style="15" customWidth="1"/>
    <col min="7938" max="7938" width="14" style="15" bestFit="1" customWidth="1"/>
    <col min="7939" max="7944" width="13.85546875" style="15" bestFit="1" customWidth="1"/>
    <col min="7945" max="7946" width="14" style="15" bestFit="1" customWidth="1"/>
    <col min="7947" max="7949" width="13.85546875" style="15" bestFit="1" customWidth="1"/>
    <col min="7950" max="7950" width="16" style="15" bestFit="1" customWidth="1"/>
    <col min="7951" max="8192" width="9.140625" style="15"/>
    <col min="8193" max="8193" width="13" style="15" customWidth="1"/>
    <col min="8194" max="8194" width="14" style="15" bestFit="1" customWidth="1"/>
    <col min="8195" max="8200" width="13.85546875" style="15" bestFit="1" customWidth="1"/>
    <col min="8201" max="8202" width="14" style="15" bestFit="1" customWidth="1"/>
    <col min="8203" max="8205" width="13.85546875" style="15" bestFit="1" customWidth="1"/>
    <col min="8206" max="8206" width="16" style="15" bestFit="1" customWidth="1"/>
    <col min="8207" max="8448" width="9.140625" style="15"/>
    <col min="8449" max="8449" width="13" style="15" customWidth="1"/>
    <col min="8450" max="8450" width="14" style="15" bestFit="1" customWidth="1"/>
    <col min="8451" max="8456" width="13.85546875" style="15" bestFit="1" customWidth="1"/>
    <col min="8457" max="8458" width="14" style="15" bestFit="1" customWidth="1"/>
    <col min="8459" max="8461" width="13.85546875" style="15" bestFit="1" customWidth="1"/>
    <col min="8462" max="8462" width="16" style="15" bestFit="1" customWidth="1"/>
    <col min="8463" max="8704" width="9.140625" style="15"/>
    <col min="8705" max="8705" width="13" style="15" customWidth="1"/>
    <col min="8706" max="8706" width="14" style="15" bestFit="1" customWidth="1"/>
    <col min="8707" max="8712" width="13.85546875" style="15" bestFit="1" customWidth="1"/>
    <col min="8713" max="8714" width="14" style="15" bestFit="1" customWidth="1"/>
    <col min="8715" max="8717" width="13.85546875" style="15" bestFit="1" customWidth="1"/>
    <col min="8718" max="8718" width="16" style="15" bestFit="1" customWidth="1"/>
    <col min="8719" max="8960" width="9.140625" style="15"/>
    <col min="8961" max="8961" width="13" style="15" customWidth="1"/>
    <col min="8962" max="8962" width="14" style="15" bestFit="1" customWidth="1"/>
    <col min="8963" max="8968" width="13.85546875" style="15" bestFit="1" customWidth="1"/>
    <col min="8969" max="8970" width="14" style="15" bestFit="1" customWidth="1"/>
    <col min="8971" max="8973" width="13.85546875" style="15" bestFit="1" customWidth="1"/>
    <col min="8974" max="8974" width="16" style="15" bestFit="1" customWidth="1"/>
    <col min="8975" max="9216" width="9.140625" style="15"/>
    <col min="9217" max="9217" width="13" style="15" customWidth="1"/>
    <col min="9218" max="9218" width="14" style="15" bestFit="1" customWidth="1"/>
    <col min="9219" max="9224" width="13.85546875" style="15" bestFit="1" customWidth="1"/>
    <col min="9225" max="9226" width="14" style="15" bestFit="1" customWidth="1"/>
    <col min="9227" max="9229" width="13.85546875" style="15" bestFit="1" customWidth="1"/>
    <col min="9230" max="9230" width="16" style="15" bestFit="1" customWidth="1"/>
    <col min="9231" max="9472" width="9.140625" style="15"/>
    <col min="9473" max="9473" width="13" style="15" customWidth="1"/>
    <col min="9474" max="9474" width="14" style="15" bestFit="1" customWidth="1"/>
    <col min="9475" max="9480" width="13.85546875" style="15" bestFit="1" customWidth="1"/>
    <col min="9481" max="9482" width="14" style="15" bestFit="1" customWidth="1"/>
    <col min="9483" max="9485" width="13.85546875" style="15" bestFit="1" customWidth="1"/>
    <col min="9486" max="9486" width="16" style="15" bestFit="1" customWidth="1"/>
    <col min="9487" max="9728" width="9.140625" style="15"/>
    <col min="9729" max="9729" width="13" style="15" customWidth="1"/>
    <col min="9730" max="9730" width="14" style="15" bestFit="1" customWidth="1"/>
    <col min="9731" max="9736" width="13.85546875" style="15" bestFit="1" customWidth="1"/>
    <col min="9737" max="9738" width="14" style="15" bestFit="1" customWidth="1"/>
    <col min="9739" max="9741" width="13.85546875" style="15" bestFit="1" customWidth="1"/>
    <col min="9742" max="9742" width="16" style="15" bestFit="1" customWidth="1"/>
    <col min="9743" max="9984" width="9.140625" style="15"/>
    <col min="9985" max="9985" width="13" style="15" customWidth="1"/>
    <col min="9986" max="9986" width="14" style="15" bestFit="1" customWidth="1"/>
    <col min="9987" max="9992" width="13.85546875" style="15" bestFit="1" customWidth="1"/>
    <col min="9993" max="9994" width="14" style="15" bestFit="1" customWidth="1"/>
    <col min="9995" max="9997" width="13.85546875" style="15" bestFit="1" customWidth="1"/>
    <col min="9998" max="9998" width="16" style="15" bestFit="1" customWidth="1"/>
    <col min="9999" max="10240" width="9.140625" style="15"/>
    <col min="10241" max="10241" width="13" style="15" customWidth="1"/>
    <col min="10242" max="10242" width="14" style="15" bestFit="1" customWidth="1"/>
    <col min="10243" max="10248" width="13.85546875" style="15" bestFit="1" customWidth="1"/>
    <col min="10249" max="10250" width="14" style="15" bestFit="1" customWidth="1"/>
    <col min="10251" max="10253" width="13.85546875" style="15" bestFit="1" customWidth="1"/>
    <col min="10254" max="10254" width="16" style="15" bestFit="1" customWidth="1"/>
    <col min="10255" max="10496" width="9.140625" style="15"/>
    <col min="10497" max="10497" width="13" style="15" customWidth="1"/>
    <col min="10498" max="10498" width="14" style="15" bestFit="1" customWidth="1"/>
    <col min="10499" max="10504" width="13.85546875" style="15" bestFit="1" customWidth="1"/>
    <col min="10505" max="10506" width="14" style="15" bestFit="1" customWidth="1"/>
    <col min="10507" max="10509" width="13.85546875" style="15" bestFit="1" customWidth="1"/>
    <col min="10510" max="10510" width="16" style="15" bestFit="1" customWidth="1"/>
    <col min="10511" max="10752" width="9.140625" style="15"/>
    <col min="10753" max="10753" width="13" style="15" customWidth="1"/>
    <col min="10754" max="10754" width="14" style="15" bestFit="1" customWidth="1"/>
    <col min="10755" max="10760" width="13.85546875" style="15" bestFit="1" customWidth="1"/>
    <col min="10761" max="10762" width="14" style="15" bestFit="1" customWidth="1"/>
    <col min="10763" max="10765" width="13.85546875" style="15" bestFit="1" customWidth="1"/>
    <col min="10766" max="10766" width="16" style="15" bestFit="1" customWidth="1"/>
    <col min="10767" max="11008" width="9.140625" style="15"/>
    <col min="11009" max="11009" width="13" style="15" customWidth="1"/>
    <col min="11010" max="11010" width="14" style="15" bestFit="1" customWidth="1"/>
    <col min="11011" max="11016" width="13.85546875" style="15" bestFit="1" customWidth="1"/>
    <col min="11017" max="11018" width="14" style="15" bestFit="1" customWidth="1"/>
    <col min="11019" max="11021" width="13.85546875" style="15" bestFit="1" customWidth="1"/>
    <col min="11022" max="11022" width="16" style="15" bestFit="1" customWidth="1"/>
    <col min="11023" max="11264" width="9.140625" style="15"/>
    <col min="11265" max="11265" width="13" style="15" customWidth="1"/>
    <col min="11266" max="11266" width="14" style="15" bestFit="1" customWidth="1"/>
    <col min="11267" max="11272" width="13.85546875" style="15" bestFit="1" customWidth="1"/>
    <col min="11273" max="11274" width="14" style="15" bestFit="1" customWidth="1"/>
    <col min="11275" max="11277" width="13.85546875" style="15" bestFit="1" customWidth="1"/>
    <col min="11278" max="11278" width="16" style="15" bestFit="1" customWidth="1"/>
    <col min="11279" max="11520" width="9.140625" style="15"/>
    <col min="11521" max="11521" width="13" style="15" customWidth="1"/>
    <col min="11522" max="11522" width="14" style="15" bestFit="1" customWidth="1"/>
    <col min="11523" max="11528" width="13.85546875" style="15" bestFit="1" customWidth="1"/>
    <col min="11529" max="11530" width="14" style="15" bestFit="1" customWidth="1"/>
    <col min="11531" max="11533" width="13.85546875" style="15" bestFit="1" customWidth="1"/>
    <col min="11534" max="11534" width="16" style="15" bestFit="1" customWidth="1"/>
    <col min="11535" max="11776" width="9.140625" style="15"/>
    <col min="11777" max="11777" width="13" style="15" customWidth="1"/>
    <col min="11778" max="11778" width="14" style="15" bestFit="1" customWidth="1"/>
    <col min="11779" max="11784" width="13.85546875" style="15" bestFit="1" customWidth="1"/>
    <col min="11785" max="11786" width="14" style="15" bestFit="1" customWidth="1"/>
    <col min="11787" max="11789" width="13.85546875" style="15" bestFit="1" customWidth="1"/>
    <col min="11790" max="11790" width="16" style="15" bestFit="1" customWidth="1"/>
    <col min="11791" max="12032" width="9.140625" style="15"/>
    <col min="12033" max="12033" width="13" style="15" customWidth="1"/>
    <col min="12034" max="12034" width="14" style="15" bestFit="1" customWidth="1"/>
    <col min="12035" max="12040" width="13.85546875" style="15" bestFit="1" customWidth="1"/>
    <col min="12041" max="12042" width="14" style="15" bestFit="1" customWidth="1"/>
    <col min="12043" max="12045" width="13.85546875" style="15" bestFit="1" customWidth="1"/>
    <col min="12046" max="12046" width="16" style="15" bestFit="1" customWidth="1"/>
    <col min="12047" max="12288" width="9.140625" style="15"/>
    <col min="12289" max="12289" width="13" style="15" customWidth="1"/>
    <col min="12290" max="12290" width="14" style="15" bestFit="1" customWidth="1"/>
    <col min="12291" max="12296" width="13.85546875" style="15" bestFit="1" customWidth="1"/>
    <col min="12297" max="12298" width="14" style="15" bestFit="1" customWidth="1"/>
    <col min="12299" max="12301" width="13.85546875" style="15" bestFit="1" customWidth="1"/>
    <col min="12302" max="12302" width="16" style="15" bestFit="1" customWidth="1"/>
    <col min="12303" max="12544" width="9.140625" style="15"/>
    <col min="12545" max="12545" width="13" style="15" customWidth="1"/>
    <col min="12546" max="12546" width="14" style="15" bestFit="1" customWidth="1"/>
    <col min="12547" max="12552" width="13.85546875" style="15" bestFit="1" customWidth="1"/>
    <col min="12553" max="12554" width="14" style="15" bestFit="1" customWidth="1"/>
    <col min="12555" max="12557" width="13.85546875" style="15" bestFit="1" customWidth="1"/>
    <col min="12558" max="12558" width="16" style="15" bestFit="1" customWidth="1"/>
    <col min="12559" max="12800" width="9.140625" style="15"/>
    <col min="12801" max="12801" width="13" style="15" customWidth="1"/>
    <col min="12802" max="12802" width="14" style="15" bestFit="1" customWidth="1"/>
    <col min="12803" max="12808" width="13.85546875" style="15" bestFit="1" customWidth="1"/>
    <col min="12809" max="12810" width="14" style="15" bestFit="1" customWidth="1"/>
    <col min="12811" max="12813" width="13.85546875" style="15" bestFit="1" customWidth="1"/>
    <col min="12814" max="12814" width="16" style="15" bestFit="1" customWidth="1"/>
    <col min="12815" max="13056" width="9.140625" style="15"/>
    <col min="13057" max="13057" width="13" style="15" customWidth="1"/>
    <col min="13058" max="13058" width="14" style="15" bestFit="1" customWidth="1"/>
    <col min="13059" max="13064" width="13.85546875" style="15" bestFit="1" customWidth="1"/>
    <col min="13065" max="13066" width="14" style="15" bestFit="1" customWidth="1"/>
    <col min="13067" max="13069" width="13.85546875" style="15" bestFit="1" customWidth="1"/>
    <col min="13070" max="13070" width="16" style="15" bestFit="1" customWidth="1"/>
    <col min="13071" max="13312" width="9.140625" style="15"/>
    <col min="13313" max="13313" width="13" style="15" customWidth="1"/>
    <col min="13314" max="13314" width="14" style="15" bestFit="1" customWidth="1"/>
    <col min="13315" max="13320" width="13.85546875" style="15" bestFit="1" customWidth="1"/>
    <col min="13321" max="13322" width="14" style="15" bestFit="1" customWidth="1"/>
    <col min="13323" max="13325" width="13.85546875" style="15" bestFit="1" customWidth="1"/>
    <col min="13326" max="13326" width="16" style="15" bestFit="1" customWidth="1"/>
    <col min="13327" max="13568" width="9.140625" style="15"/>
    <col min="13569" max="13569" width="13" style="15" customWidth="1"/>
    <col min="13570" max="13570" width="14" style="15" bestFit="1" customWidth="1"/>
    <col min="13571" max="13576" width="13.85546875" style="15" bestFit="1" customWidth="1"/>
    <col min="13577" max="13578" width="14" style="15" bestFit="1" customWidth="1"/>
    <col min="13579" max="13581" width="13.85546875" style="15" bestFit="1" customWidth="1"/>
    <col min="13582" max="13582" width="16" style="15" bestFit="1" customWidth="1"/>
    <col min="13583" max="13824" width="9.140625" style="15"/>
    <col min="13825" max="13825" width="13" style="15" customWidth="1"/>
    <col min="13826" max="13826" width="14" style="15" bestFit="1" customWidth="1"/>
    <col min="13827" max="13832" width="13.85546875" style="15" bestFit="1" customWidth="1"/>
    <col min="13833" max="13834" width="14" style="15" bestFit="1" customWidth="1"/>
    <col min="13835" max="13837" width="13.85546875" style="15" bestFit="1" customWidth="1"/>
    <col min="13838" max="13838" width="16" style="15" bestFit="1" customWidth="1"/>
    <col min="13839" max="14080" width="9.140625" style="15"/>
    <col min="14081" max="14081" width="13" style="15" customWidth="1"/>
    <col min="14082" max="14082" width="14" style="15" bestFit="1" customWidth="1"/>
    <col min="14083" max="14088" width="13.85546875" style="15" bestFit="1" customWidth="1"/>
    <col min="14089" max="14090" width="14" style="15" bestFit="1" customWidth="1"/>
    <col min="14091" max="14093" width="13.85546875" style="15" bestFit="1" customWidth="1"/>
    <col min="14094" max="14094" width="16" style="15" bestFit="1" customWidth="1"/>
    <col min="14095" max="14336" width="9.140625" style="15"/>
    <col min="14337" max="14337" width="13" style="15" customWidth="1"/>
    <col min="14338" max="14338" width="14" style="15" bestFit="1" customWidth="1"/>
    <col min="14339" max="14344" width="13.85546875" style="15" bestFit="1" customWidth="1"/>
    <col min="14345" max="14346" width="14" style="15" bestFit="1" customWidth="1"/>
    <col min="14347" max="14349" width="13.85546875" style="15" bestFit="1" customWidth="1"/>
    <col min="14350" max="14350" width="16" style="15" bestFit="1" customWidth="1"/>
    <col min="14351" max="14592" width="9.140625" style="15"/>
    <col min="14593" max="14593" width="13" style="15" customWidth="1"/>
    <col min="14594" max="14594" width="14" style="15" bestFit="1" customWidth="1"/>
    <col min="14595" max="14600" width="13.85546875" style="15" bestFit="1" customWidth="1"/>
    <col min="14601" max="14602" width="14" style="15" bestFit="1" customWidth="1"/>
    <col min="14603" max="14605" width="13.85546875" style="15" bestFit="1" customWidth="1"/>
    <col min="14606" max="14606" width="16" style="15" bestFit="1" customWidth="1"/>
    <col min="14607" max="14848" width="9.140625" style="15"/>
    <col min="14849" max="14849" width="13" style="15" customWidth="1"/>
    <col min="14850" max="14850" width="14" style="15" bestFit="1" customWidth="1"/>
    <col min="14851" max="14856" width="13.85546875" style="15" bestFit="1" customWidth="1"/>
    <col min="14857" max="14858" width="14" style="15" bestFit="1" customWidth="1"/>
    <col min="14859" max="14861" width="13.85546875" style="15" bestFit="1" customWidth="1"/>
    <col min="14862" max="14862" width="16" style="15" bestFit="1" customWidth="1"/>
    <col min="14863" max="15104" width="9.140625" style="15"/>
    <col min="15105" max="15105" width="13" style="15" customWidth="1"/>
    <col min="15106" max="15106" width="14" style="15" bestFit="1" customWidth="1"/>
    <col min="15107" max="15112" width="13.85546875" style="15" bestFit="1" customWidth="1"/>
    <col min="15113" max="15114" width="14" style="15" bestFit="1" customWidth="1"/>
    <col min="15115" max="15117" width="13.85546875" style="15" bestFit="1" customWidth="1"/>
    <col min="15118" max="15118" width="16" style="15" bestFit="1" customWidth="1"/>
    <col min="15119" max="15360" width="9.140625" style="15"/>
    <col min="15361" max="15361" width="13" style="15" customWidth="1"/>
    <col min="15362" max="15362" width="14" style="15" bestFit="1" customWidth="1"/>
    <col min="15363" max="15368" width="13.85546875" style="15" bestFit="1" customWidth="1"/>
    <col min="15369" max="15370" width="14" style="15" bestFit="1" customWidth="1"/>
    <col min="15371" max="15373" width="13.85546875" style="15" bestFit="1" customWidth="1"/>
    <col min="15374" max="15374" width="16" style="15" bestFit="1" customWidth="1"/>
    <col min="15375" max="15616" width="9.140625" style="15"/>
    <col min="15617" max="15617" width="13" style="15" customWidth="1"/>
    <col min="15618" max="15618" width="14" style="15" bestFit="1" customWidth="1"/>
    <col min="15619" max="15624" width="13.85546875" style="15" bestFit="1" customWidth="1"/>
    <col min="15625" max="15626" width="14" style="15" bestFit="1" customWidth="1"/>
    <col min="15627" max="15629" width="13.85546875" style="15" bestFit="1" customWidth="1"/>
    <col min="15630" max="15630" width="16" style="15" bestFit="1" customWidth="1"/>
    <col min="15631" max="15872" width="9.140625" style="15"/>
    <col min="15873" max="15873" width="13" style="15" customWidth="1"/>
    <col min="15874" max="15874" width="14" style="15" bestFit="1" customWidth="1"/>
    <col min="15875" max="15880" width="13.85546875" style="15" bestFit="1" customWidth="1"/>
    <col min="15881" max="15882" width="14" style="15" bestFit="1" customWidth="1"/>
    <col min="15883" max="15885" width="13.85546875" style="15" bestFit="1" customWidth="1"/>
    <col min="15886" max="15886" width="16" style="15" bestFit="1" customWidth="1"/>
    <col min="15887" max="16128" width="9.140625" style="15"/>
    <col min="16129" max="16129" width="13" style="15" customWidth="1"/>
    <col min="16130" max="16130" width="14" style="15" bestFit="1" customWidth="1"/>
    <col min="16131" max="16136" width="13.85546875" style="15" bestFit="1" customWidth="1"/>
    <col min="16137" max="16138" width="14" style="15" bestFit="1" customWidth="1"/>
    <col min="16139" max="16141" width="13.85546875" style="15" bestFit="1" customWidth="1"/>
    <col min="16142" max="16142" width="16" style="15" bestFit="1" customWidth="1"/>
    <col min="16143" max="16384" width="9.140625" style="15"/>
  </cols>
  <sheetData>
    <row r="2" spans="1:14" ht="20.25" x14ac:dyDescent="0.3">
      <c r="A2" s="14" t="s">
        <v>262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5" spans="1:14" x14ac:dyDescent="0.2">
      <c r="B5" s="17"/>
      <c r="C5" s="17"/>
      <c r="D5" s="17"/>
    </row>
    <row r="6" spans="1:14" x14ac:dyDescent="0.2">
      <c r="A6" s="15" t="s">
        <v>10</v>
      </c>
      <c r="B6" s="1">
        <v>1516902.49</v>
      </c>
      <c r="C6" s="1">
        <v>1525580.96</v>
      </c>
      <c r="D6" s="1">
        <v>1567718.24</v>
      </c>
      <c r="E6" s="17">
        <v>1483790.12</v>
      </c>
      <c r="F6" s="17">
        <v>1568390.76</v>
      </c>
      <c r="G6" s="17">
        <v>1784155.34</v>
      </c>
      <c r="H6" s="17">
        <v>1253944.77</v>
      </c>
      <c r="I6" s="17">
        <v>1353886.33</v>
      </c>
      <c r="J6" s="1">
        <v>1728846.99</v>
      </c>
      <c r="K6" s="5">
        <v>1623793.84</v>
      </c>
      <c r="L6" s="1">
        <v>1684689.32</v>
      </c>
      <c r="M6" s="17">
        <v>1773324.45</v>
      </c>
      <c r="N6" s="17">
        <f>SUM(B6:M6)</f>
        <v>18865023.609999999</v>
      </c>
    </row>
    <row r="7" spans="1:14" x14ac:dyDescent="0.2">
      <c r="A7" s="15" t="s">
        <v>11</v>
      </c>
      <c r="B7" s="1">
        <v>349480.5</v>
      </c>
      <c r="C7" s="1">
        <v>377465.01</v>
      </c>
      <c r="D7" s="1">
        <v>394963.3</v>
      </c>
      <c r="E7" s="17">
        <v>243278.16</v>
      </c>
      <c r="F7" s="17">
        <v>404089.78</v>
      </c>
      <c r="G7" s="17">
        <v>460436.75</v>
      </c>
      <c r="H7" s="17">
        <v>320860.02</v>
      </c>
      <c r="I7" s="17">
        <v>339262.3</v>
      </c>
      <c r="J7" s="1">
        <v>437272.76</v>
      </c>
      <c r="K7" s="5">
        <v>388787.15</v>
      </c>
      <c r="L7" s="1">
        <v>406080.81</v>
      </c>
      <c r="M7" s="17">
        <v>471595.36</v>
      </c>
      <c r="N7" s="17">
        <f t="shared" ref="N7:N22" si="0">SUM(B7:M7)</f>
        <v>4593571.9000000004</v>
      </c>
    </row>
    <row r="8" spans="1:14" x14ac:dyDescent="0.2">
      <c r="A8" s="15" t="s">
        <v>12</v>
      </c>
      <c r="B8" s="1">
        <v>54708940.078175195</v>
      </c>
      <c r="C8" s="1">
        <v>55472341.838175178</v>
      </c>
      <c r="D8" s="1">
        <v>58230584.988175191</v>
      </c>
      <c r="E8" s="17">
        <v>55475731.538175188</v>
      </c>
      <c r="F8" s="17">
        <v>55486401.468175188</v>
      </c>
      <c r="G8" s="17">
        <v>65586945.118175186</v>
      </c>
      <c r="H8" s="17">
        <v>53292402.698175177</v>
      </c>
      <c r="I8" s="17">
        <v>50923008.568175167</v>
      </c>
      <c r="J8" s="1">
        <v>64839217.95817519</v>
      </c>
      <c r="K8" s="5">
        <v>56203968.268175162</v>
      </c>
      <c r="L8" s="1">
        <v>59200963.52817519</v>
      </c>
      <c r="M8" s="17">
        <v>61818936.638175189</v>
      </c>
      <c r="N8" s="17">
        <f t="shared" si="0"/>
        <v>691239442.68810225</v>
      </c>
    </row>
    <row r="9" spans="1:14" x14ac:dyDescent="0.2">
      <c r="A9" s="15" t="s">
        <v>13</v>
      </c>
      <c r="B9" s="1">
        <v>1200079.3445016316</v>
      </c>
      <c r="C9" s="1">
        <v>1200079.3445016316</v>
      </c>
      <c r="D9" s="1">
        <v>1200079.3445016316</v>
      </c>
      <c r="E9" s="17">
        <v>1200079.3445016316</v>
      </c>
      <c r="F9" s="17">
        <v>1200079.3445016316</v>
      </c>
      <c r="G9" s="17">
        <v>1200079.3445016316</v>
      </c>
      <c r="H9" s="17">
        <v>1200079.3445016316</v>
      </c>
      <c r="I9" s="17">
        <v>1200079.3445016316</v>
      </c>
      <c r="J9" s="1">
        <v>1200079.3445016316</v>
      </c>
      <c r="K9" s="5">
        <v>1200079.3445016316</v>
      </c>
      <c r="L9" s="1">
        <v>1200079.3445016316</v>
      </c>
      <c r="M9" s="17">
        <v>1200079.3445016316</v>
      </c>
      <c r="N9" s="17">
        <f t="shared" si="0"/>
        <v>14400952.134019578</v>
      </c>
    </row>
    <row r="10" spans="1:14" x14ac:dyDescent="0.2">
      <c r="A10" s="15" t="s">
        <v>14</v>
      </c>
      <c r="B10" s="1">
        <v>1860335.52</v>
      </c>
      <c r="C10" s="1">
        <v>2090117.18</v>
      </c>
      <c r="D10" s="1">
        <v>2045886.73</v>
      </c>
      <c r="E10" s="17">
        <v>1949021.07</v>
      </c>
      <c r="F10" s="17">
        <v>1897122.59</v>
      </c>
      <c r="G10" s="17">
        <v>2102974.9300000002</v>
      </c>
      <c r="H10" s="17">
        <v>1677908.48</v>
      </c>
      <c r="I10" s="17">
        <v>1726730.78</v>
      </c>
      <c r="J10" s="1">
        <v>2103043.29</v>
      </c>
      <c r="K10" s="5">
        <v>1891769.1</v>
      </c>
      <c r="L10" s="1">
        <v>2101805.1</v>
      </c>
      <c r="M10" s="17">
        <v>2230572.42</v>
      </c>
      <c r="N10" s="17">
        <f t="shared" si="0"/>
        <v>23677287.190000005</v>
      </c>
    </row>
    <row r="11" spans="1:14" x14ac:dyDescent="0.2">
      <c r="A11" s="15" t="s">
        <v>15</v>
      </c>
      <c r="B11" s="1">
        <v>89733.015022619395</v>
      </c>
      <c r="C11" s="1">
        <v>89733.015022619395</v>
      </c>
      <c r="D11" s="1">
        <v>89733.015022619395</v>
      </c>
      <c r="E11" s="17">
        <v>89733.015022619395</v>
      </c>
      <c r="F11" s="17">
        <v>89733.015022619395</v>
      </c>
      <c r="G11" s="17">
        <v>89733.015022619395</v>
      </c>
      <c r="H11" s="17">
        <v>89733.015022619395</v>
      </c>
      <c r="I11" s="17">
        <v>89733.015022619395</v>
      </c>
      <c r="J11" s="1">
        <v>89733.015022619395</v>
      </c>
      <c r="K11" s="5">
        <v>89733.015022619395</v>
      </c>
      <c r="L11" s="1">
        <v>89733.015022619395</v>
      </c>
      <c r="M11" s="17">
        <v>89733.015022619395</v>
      </c>
      <c r="N11" s="17">
        <f t="shared" si="0"/>
        <v>1076796.1802714327</v>
      </c>
    </row>
    <row r="12" spans="1:14" x14ac:dyDescent="0.2">
      <c r="A12" s="15" t="s">
        <v>16</v>
      </c>
      <c r="B12" s="1">
        <v>265152.86</v>
      </c>
      <c r="C12" s="1">
        <v>338191.52</v>
      </c>
      <c r="D12" s="1">
        <v>367356.8</v>
      </c>
      <c r="E12" s="17">
        <v>322656.65000000002</v>
      </c>
      <c r="F12" s="17">
        <v>317573.32</v>
      </c>
      <c r="G12" s="17">
        <v>437499.8</v>
      </c>
      <c r="H12" s="17">
        <v>280369.34999999998</v>
      </c>
      <c r="I12" s="17">
        <v>308817.36</v>
      </c>
      <c r="J12" s="1">
        <v>375131.46</v>
      </c>
      <c r="K12" s="5">
        <v>388245.53</v>
      </c>
      <c r="L12" s="1">
        <v>529903.81000000006</v>
      </c>
      <c r="M12" s="17">
        <v>389795.61</v>
      </c>
      <c r="N12" s="17">
        <f t="shared" si="0"/>
        <v>4320694.07</v>
      </c>
    </row>
    <row r="13" spans="1:14" x14ac:dyDescent="0.2">
      <c r="A13" s="15" t="s">
        <v>17</v>
      </c>
      <c r="B13" s="1">
        <v>690941.81</v>
      </c>
      <c r="C13" s="1">
        <v>697171.44</v>
      </c>
      <c r="D13" s="1">
        <v>690015.12</v>
      </c>
      <c r="E13" s="17">
        <v>616810.1</v>
      </c>
      <c r="F13" s="17">
        <v>597402.69999999995</v>
      </c>
      <c r="G13" s="17">
        <v>649616.68999999994</v>
      </c>
      <c r="H13" s="17">
        <v>486849.93</v>
      </c>
      <c r="I13" s="17">
        <v>588925.65</v>
      </c>
      <c r="J13" s="1">
        <v>598244.92000000004</v>
      </c>
      <c r="K13" s="5">
        <v>536616.81000000006</v>
      </c>
      <c r="L13" s="1">
        <v>610702.51</v>
      </c>
      <c r="M13" s="17">
        <v>667293.93999999994</v>
      </c>
      <c r="N13" s="17">
        <f t="shared" si="0"/>
        <v>7430591.6199999992</v>
      </c>
    </row>
    <row r="14" spans="1:14" x14ac:dyDescent="0.2">
      <c r="A14" s="15" t="s">
        <v>18</v>
      </c>
      <c r="B14" s="1">
        <v>218988.21171603663</v>
      </c>
      <c r="C14" s="1">
        <v>218988.21171603663</v>
      </c>
      <c r="D14" s="1">
        <v>218988.21171603663</v>
      </c>
      <c r="E14" s="17">
        <v>218988.21171603663</v>
      </c>
      <c r="F14" s="17">
        <v>218988.21171603663</v>
      </c>
      <c r="G14" s="17">
        <v>218988.21171603663</v>
      </c>
      <c r="H14" s="17">
        <v>218988.21171603663</v>
      </c>
      <c r="I14" s="17">
        <v>218988.21171603663</v>
      </c>
      <c r="J14" s="1">
        <v>218988.21171603663</v>
      </c>
      <c r="K14" s="5">
        <v>218988.21171603663</v>
      </c>
      <c r="L14" s="1">
        <v>218988.21171603663</v>
      </c>
      <c r="M14" s="17">
        <v>218988.21171603663</v>
      </c>
      <c r="N14" s="17">
        <f t="shared" si="0"/>
        <v>2627858.5405924395</v>
      </c>
    </row>
    <row r="15" spans="1:14" x14ac:dyDescent="0.2">
      <c r="A15" s="15" t="s">
        <v>19</v>
      </c>
      <c r="B15" s="1">
        <v>94016.59753273039</v>
      </c>
      <c r="C15" s="1">
        <v>94016.59753273039</v>
      </c>
      <c r="D15" s="1">
        <v>94016.59753273039</v>
      </c>
      <c r="E15" s="17">
        <v>94016.59753273039</v>
      </c>
      <c r="F15" s="17">
        <v>94016.59753273039</v>
      </c>
      <c r="G15" s="17">
        <v>94016.59753273039</v>
      </c>
      <c r="H15" s="17">
        <v>94016.59753273039</v>
      </c>
      <c r="I15" s="17">
        <v>94016.59753273039</v>
      </c>
      <c r="J15" s="1">
        <v>94016.59753273039</v>
      </c>
      <c r="K15" s="5">
        <v>94016.59753273039</v>
      </c>
      <c r="L15" s="1">
        <v>94016.59753273039</v>
      </c>
      <c r="M15" s="17">
        <v>94016.59753273039</v>
      </c>
      <c r="N15" s="17">
        <f t="shared" si="0"/>
        <v>1128199.170392765</v>
      </c>
    </row>
    <row r="16" spans="1:14" x14ac:dyDescent="0.2">
      <c r="A16" s="15" t="s">
        <v>20</v>
      </c>
      <c r="B16" s="1">
        <v>891057.21697594004</v>
      </c>
      <c r="C16" s="1">
        <v>891057.21697594004</v>
      </c>
      <c r="D16" s="1">
        <v>891057.21697594004</v>
      </c>
      <c r="E16" s="17">
        <v>891057.21697594004</v>
      </c>
      <c r="F16" s="17">
        <v>891057.21697594004</v>
      </c>
      <c r="G16" s="17">
        <v>891057.21697594004</v>
      </c>
      <c r="H16" s="17">
        <v>891057.21697594004</v>
      </c>
      <c r="I16" s="17">
        <v>891057.21697594004</v>
      </c>
      <c r="J16" s="1">
        <v>891057.21697594004</v>
      </c>
      <c r="K16" s="5">
        <v>891057.21697594004</v>
      </c>
      <c r="L16" s="1">
        <v>891057.21697594004</v>
      </c>
      <c r="M16" s="17">
        <v>891057.21697594004</v>
      </c>
      <c r="N16" s="17">
        <f t="shared" si="0"/>
        <v>10692686.603711283</v>
      </c>
    </row>
    <row r="17" spans="1:14" x14ac:dyDescent="0.2">
      <c r="A17" s="15" t="s">
        <v>21</v>
      </c>
      <c r="B17" s="1">
        <v>124657.01364962953</v>
      </c>
      <c r="C17" s="1">
        <v>124657.01364962953</v>
      </c>
      <c r="D17" s="1">
        <v>124657.01364962953</v>
      </c>
      <c r="E17" s="17">
        <v>124657.01364962953</v>
      </c>
      <c r="F17" s="17">
        <v>124657.01364962953</v>
      </c>
      <c r="G17" s="17">
        <v>124657.01364962953</v>
      </c>
      <c r="H17" s="17">
        <v>124657.01364962953</v>
      </c>
      <c r="I17" s="17">
        <v>124657.01364962953</v>
      </c>
      <c r="J17" s="1">
        <v>124657.01364962953</v>
      </c>
      <c r="K17" s="5">
        <v>124657.01364962953</v>
      </c>
      <c r="L17" s="1">
        <v>124657.01364962953</v>
      </c>
      <c r="M17" s="17">
        <v>124657.01364962953</v>
      </c>
      <c r="N17" s="17">
        <f t="shared" si="0"/>
        <v>1495884.1637955541</v>
      </c>
    </row>
    <row r="18" spans="1:14" x14ac:dyDescent="0.2">
      <c r="A18" s="15" t="s">
        <v>22</v>
      </c>
      <c r="B18" s="1">
        <v>734911.44</v>
      </c>
      <c r="C18" s="1">
        <v>713877.33</v>
      </c>
      <c r="D18" s="1">
        <v>832999.19</v>
      </c>
      <c r="E18" s="17">
        <v>745470.62</v>
      </c>
      <c r="F18" s="17">
        <v>708141.77</v>
      </c>
      <c r="G18" s="17">
        <v>894804.07</v>
      </c>
      <c r="H18" s="17">
        <v>811199.69</v>
      </c>
      <c r="I18" s="17">
        <v>736598.52</v>
      </c>
      <c r="J18" s="1">
        <v>1108802.1100000001</v>
      </c>
      <c r="K18" s="5">
        <v>756155.27</v>
      </c>
      <c r="L18" s="1">
        <v>830336.59</v>
      </c>
      <c r="M18" s="17">
        <v>934018.84</v>
      </c>
      <c r="N18" s="17">
        <f t="shared" si="0"/>
        <v>9807315.4399999995</v>
      </c>
    </row>
    <row r="19" spans="1:14" x14ac:dyDescent="0.2">
      <c r="A19" s="15" t="s">
        <v>23</v>
      </c>
      <c r="B19" s="1">
        <v>155020.90077895302</v>
      </c>
      <c r="C19" s="1">
        <v>155020.90077895302</v>
      </c>
      <c r="D19" s="1">
        <v>155020.90077895302</v>
      </c>
      <c r="E19" s="17">
        <v>155020.90077895302</v>
      </c>
      <c r="F19" s="17">
        <v>155020.90077895302</v>
      </c>
      <c r="G19" s="17">
        <v>155020.90077895302</v>
      </c>
      <c r="H19" s="17">
        <v>155020.90077895302</v>
      </c>
      <c r="I19" s="17">
        <v>155020.90077895302</v>
      </c>
      <c r="J19" s="1">
        <v>155020.90077895302</v>
      </c>
      <c r="K19" s="5">
        <v>155020.90077895302</v>
      </c>
      <c r="L19" s="1">
        <v>155020.90077895302</v>
      </c>
      <c r="M19" s="17">
        <v>155020.90077895302</v>
      </c>
      <c r="N19" s="17">
        <f t="shared" si="0"/>
        <v>1860250.8093474361</v>
      </c>
    </row>
    <row r="20" spans="1:14" x14ac:dyDescent="0.2">
      <c r="A20" s="15" t="s">
        <v>24</v>
      </c>
      <c r="B20" s="1">
        <v>163521.85999999999</v>
      </c>
      <c r="C20" s="1">
        <v>200411.88</v>
      </c>
      <c r="D20" s="1">
        <v>191300.8</v>
      </c>
      <c r="E20" s="17">
        <v>165700.79</v>
      </c>
      <c r="F20" s="17">
        <v>127560.44</v>
      </c>
      <c r="G20" s="17">
        <v>122465.89</v>
      </c>
      <c r="H20" s="17">
        <v>86403.67</v>
      </c>
      <c r="I20" s="17">
        <v>132763.51999999999</v>
      </c>
      <c r="J20" s="1">
        <v>130195.07</v>
      </c>
      <c r="K20" s="5">
        <v>114144.76</v>
      </c>
      <c r="L20" s="1">
        <v>152607.82999999999</v>
      </c>
      <c r="M20" s="17">
        <v>180174.52</v>
      </c>
      <c r="N20" s="17">
        <f t="shared" si="0"/>
        <v>1767251.0300000003</v>
      </c>
    </row>
    <row r="21" spans="1:14" x14ac:dyDescent="0.2">
      <c r="A21" s="15" t="s">
        <v>25</v>
      </c>
      <c r="B21" s="1">
        <v>10380830.720000001</v>
      </c>
      <c r="C21" s="1">
        <v>10873804.890000001</v>
      </c>
      <c r="D21" s="1">
        <v>10975482.300000001</v>
      </c>
      <c r="E21" s="17">
        <v>10010956.609999999</v>
      </c>
      <c r="F21" s="17">
        <v>10287921.85</v>
      </c>
      <c r="G21" s="17">
        <v>12990988.859999999</v>
      </c>
      <c r="H21" s="17">
        <v>8783691.2899999991</v>
      </c>
      <c r="I21" s="17">
        <v>9218266.0899999999</v>
      </c>
      <c r="J21" s="1">
        <v>11210018.51</v>
      </c>
      <c r="K21" s="5">
        <v>9609576.7300000004</v>
      </c>
      <c r="L21" s="1">
        <v>10440151.07</v>
      </c>
      <c r="M21" s="17">
        <v>12143233.039999999</v>
      </c>
      <c r="N21" s="17">
        <f t="shared" si="0"/>
        <v>126924921.96000001</v>
      </c>
    </row>
    <row r="22" spans="1:14" x14ac:dyDescent="0.2">
      <c r="A22" s="15" t="s">
        <v>26</v>
      </c>
      <c r="B22" s="1">
        <v>232029.14164727277</v>
      </c>
      <c r="C22" s="17">
        <v>232029.14164727277</v>
      </c>
      <c r="D22" s="17">
        <v>232029.14164727277</v>
      </c>
      <c r="E22" s="17">
        <v>232029.14164727277</v>
      </c>
      <c r="F22" s="17">
        <v>232029.14164727277</v>
      </c>
      <c r="G22" s="17">
        <v>232029.14164727277</v>
      </c>
      <c r="H22" s="17">
        <v>232029.14164727277</v>
      </c>
      <c r="I22" s="17">
        <v>232029.14164727277</v>
      </c>
      <c r="J22" s="13">
        <v>232029.14164727277</v>
      </c>
      <c r="K22" s="24">
        <v>232029.14164727277</v>
      </c>
      <c r="L22" s="13">
        <v>232029.14164727277</v>
      </c>
      <c r="M22" s="17">
        <v>232029.14164727277</v>
      </c>
      <c r="N22" s="17">
        <f t="shared" si="0"/>
        <v>2784349.6997672734</v>
      </c>
    </row>
    <row r="23" spans="1:14" x14ac:dyDescent="0.2">
      <c r="B23" s="1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20">
        <f>SUM(B6:B23)</f>
        <v>73676598.720000014</v>
      </c>
      <c r="C24" s="20">
        <f t="shared" ref="C24:M24" si="1">SUM(C6:C23)</f>
        <v>75294543.489999995</v>
      </c>
      <c r="D24" s="20">
        <f t="shared" si="1"/>
        <v>78301888.909999996</v>
      </c>
      <c r="E24" s="20">
        <f t="shared" si="1"/>
        <v>74018997.099999994</v>
      </c>
      <c r="F24" s="20">
        <f t="shared" si="1"/>
        <v>74400186.120000005</v>
      </c>
      <c r="G24" s="20">
        <f t="shared" si="1"/>
        <v>88035468.890000001</v>
      </c>
      <c r="H24" s="20">
        <f t="shared" si="1"/>
        <v>69999211.339999989</v>
      </c>
      <c r="I24" s="20">
        <f t="shared" si="1"/>
        <v>68333840.559999987</v>
      </c>
      <c r="J24" s="20">
        <f t="shared" si="1"/>
        <v>85536354.51000002</v>
      </c>
      <c r="K24" s="20">
        <f t="shared" si="1"/>
        <v>74518638.899999991</v>
      </c>
      <c r="L24" s="20">
        <f t="shared" si="1"/>
        <v>78962822.01000002</v>
      </c>
      <c r="M24" s="20">
        <f t="shared" si="1"/>
        <v>83614526.26000002</v>
      </c>
      <c r="N24" s="20">
        <f>SUM(N6:N22)</f>
        <v>924693076.81000006</v>
      </c>
    </row>
    <row r="26" spans="1:14" x14ac:dyDescent="0.2">
      <c r="A26" s="21" t="s">
        <v>40</v>
      </c>
      <c r="B26" s="17">
        <v>1319315.8600000001</v>
      </c>
      <c r="C26" s="17">
        <v>1347941.49</v>
      </c>
      <c r="D26" s="17">
        <v>1402138.57</v>
      </c>
      <c r="E26" s="17">
        <v>1324422.8400000001</v>
      </c>
      <c r="F26" s="17">
        <v>1332522.7</v>
      </c>
      <c r="G26" s="17">
        <v>1577707</v>
      </c>
      <c r="H26" s="17">
        <v>1251799.26</v>
      </c>
      <c r="I26" s="17">
        <v>1222308.05</v>
      </c>
      <c r="J26" s="17">
        <v>1529943.52</v>
      </c>
      <c r="K26" s="17">
        <v>1332834.1599999999</v>
      </c>
      <c r="L26" s="17">
        <v>1413111.53</v>
      </c>
      <c r="M26" s="17">
        <v>1496699.17</v>
      </c>
      <c r="N26" s="17">
        <f>SUM(B26:M26)</f>
        <v>16550744.15</v>
      </c>
    </row>
    <row r="27" spans="1:14" x14ac:dyDescent="0.2">
      <c r="A27" s="21" t="s">
        <v>41</v>
      </c>
      <c r="B27" s="17">
        <v>393563.78</v>
      </c>
      <c r="C27" s="17">
        <v>382743.35</v>
      </c>
      <c r="D27" s="17">
        <v>418175.69</v>
      </c>
      <c r="E27" s="17">
        <v>337885.43</v>
      </c>
      <c r="F27" s="17">
        <v>411445.73</v>
      </c>
      <c r="G27" s="17">
        <v>541510.84</v>
      </c>
      <c r="H27" s="17">
        <v>280375.69</v>
      </c>
      <c r="I27" s="17">
        <v>290024.94</v>
      </c>
      <c r="J27" s="17">
        <v>359046.79</v>
      </c>
      <c r="K27" s="17">
        <v>310477.71000000002</v>
      </c>
      <c r="L27" s="17">
        <v>373296.32</v>
      </c>
      <c r="M27" s="17">
        <v>414443.38</v>
      </c>
      <c r="N27" s="17">
        <f>SUM(B27:M27)</f>
        <v>4512989.6499999994</v>
      </c>
    </row>
    <row r="28" spans="1:14" x14ac:dyDescent="0.2">
      <c r="G28" s="17"/>
      <c r="K28" s="25" t="s">
        <v>43</v>
      </c>
      <c r="L28" s="26"/>
      <c r="M28" s="26"/>
      <c r="N28" s="27">
        <f>N24+N26+N27</f>
        <v>945756810.61000001</v>
      </c>
    </row>
    <row r="29" spans="1:14" ht="15" x14ac:dyDescent="0.35">
      <c r="K29" s="28" t="s">
        <v>44</v>
      </c>
      <c r="L29" s="22"/>
      <c r="M29" s="22"/>
      <c r="N29" s="29">
        <v>0</v>
      </c>
    </row>
    <row r="30" spans="1:14" ht="13.5" thickBot="1" x14ac:dyDescent="0.25">
      <c r="K30" s="30" t="s">
        <v>45</v>
      </c>
      <c r="L30" s="31"/>
      <c r="M30" s="31"/>
      <c r="N30" s="32">
        <f>SUM(N28:N29)</f>
        <v>945756810.61000001</v>
      </c>
    </row>
    <row r="31" spans="1:14" ht="13.5" thickTop="1" x14ac:dyDescent="0.2"/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95"/>
  <sheetViews>
    <sheetView zoomScaleNormal="100" workbookViewId="0">
      <selection activeCell="M33" sqref="M33"/>
    </sheetView>
  </sheetViews>
  <sheetFormatPr defaultRowHeight="12.75" x14ac:dyDescent="0.2"/>
  <cols>
    <col min="1" max="1" width="23.28515625" style="15" customWidth="1"/>
    <col min="2" max="13" width="14" style="15" bestFit="1" customWidth="1"/>
    <col min="14" max="14" width="15" style="15" bestFit="1" customWidth="1"/>
    <col min="15" max="15" width="16" style="15" bestFit="1" customWidth="1"/>
    <col min="16" max="256" width="9.140625" style="15"/>
    <col min="257" max="257" width="23.28515625" style="15" customWidth="1"/>
    <col min="258" max="269" width="14" style="15" bestFit="1" customWidth="1"/>
    <col min="270" max="270" width="15" style="15" bestFit="1" customWidth="1"/>
    <col min="271" max="271" width="16" style="15" bestFit="1" customWidth="1"/>
    <col min="272" max="512" width="9.140625" style="15"/>
    <col min="513" max="513" width="23.28515625" style="15" customWidth="1"/>
    <col min="514" max="525" width="14" style="15" bestFit="1" customWidth="1"/>
    <col min="526" max="526" width="15" style="15" bestFit="1" customWidth="1"/>
    <col min="527" max="527" width="16" style="15" bestFit="1" customWidth="1"/>
    <col min="528" max="768" width="9.140625" style="15"/>
    <col min="769" max="769" width="23.28515625" style="15" customWidth="1"/>
    <col min="770" max="781" width="14" style="15" bestFit="1" customWidth="1"/>
    <col min="782" max="782" width="15" style="15" bestFit="1" customWidth="1"/>
    <col min="783" max="783" width="16" style="15" bestFit="1" customWidth="1"/>
    <col min="784" max="1024" width="9.140625" style="15"/>
    <col min="1025" max="1025" width="23.28515625" style="15" customWidth="1"/>
    <col min="1026" max="1037" width="14" style="15" bestFit="1" customWidth="1"/>
    <col min="1038" max="1038" width="15" style="15" bestFit="1" customWidth="1"/>
    <col min="1039" max="1039" width="16" style="15" bestFit="1" customWidth="1"/>
    <col min="1040" max="1280" width="9.140625" style="15"/>
    <col min="1281" max="1281" width="23.28515625" style="15" customWidth="1"/>
    <col min="1282" max="1293" width="14" style="15" bestFit="1" customWidth="1"/>
    <col min="1294" max="1294" width="15" style="15" bestFit="1" customWidth="1"/>
    <col min="1295" max="1295" width="16" style="15" bestFit="1" customWidth="1"/>
    <col min="1296" max="1536" width="9.140625" style="15"/>
    <col min="1537" max="1537" width="23.28515625" style="15" customWidth="1"/>
    <col min="1538" max="1549" width="14" style="15" bestFit="1" customWidth="1"/>
    <col min="1550" max="1550" width="15" style="15" bestFit="1" customWidth="1"/>
    <col min="1551" max="1551" width="16" style="15" bestFit="1" customWidth="1"/>
    <col min="1552" max="1792" width="9.140625" style="15"/>
    <col min="1793" max="1793" width="23.28515625" style="15" customWidth="1"/>
    <col min="1794" max="1805" width="14" style="15" bestFit="1" customWidth="1"/>
    <col min="1806" max="1806" width="15" style="15" bestFit="1" customWidth="1"/>
    <col min="1807" max="1807" width="16" style="15" bestFit="1" customWidth="1"/>
    <col min="1808" max="2048" width="9.140625" style="15"/>
    <col min="2049" max="2049" width="23.28515625" style="15" customWidth="1"/>
    <col min="2050" max="2061" width="14" style="15" bestFit="1" customWidth="1"/>
    <col min="2062" max="2062" width="15" style="15" bestFit="1" customWidth="1"/>
    <col min="2063" max="2063" width="16" style="15" bestFit="1" customWidth="1"/>
    <col min="2064" max="2304" width="9.140625" style="15"/>
    <col min="2305" max="2305" width="23.28515625" style="15" customWidth="1"/>
    <col min="2306" max="2317" width="14" style="15" bestFit="1" customWidth="1"/>
    <col min="2318" max="2318" width="15" style="15" bestFit="1" customWidth="1"/>
    <col min="2319" max="2319" width="16" style="15" bestFit="1" customWidth="1"/>
    <col min="2320" max="2560" width="9.140625" style="15"/>
    <col min="2561" max="2561" width="23.28515625" style="15" customWidth="1"/>
    <col min="2562" max="2573" width="14" style="15" bestFit="1" customWidth="1"/>
    <col min="2574" max="2574" width="15" style="15" bestFit="1" customWidth="1"/>
    <col min="2575" max="2575" width="16" style="15" bestFit="1" customWidth="1"/>
    <col min="2576" max="2816" width="9.140625" style="15"/>
    <col min="2817" max="2817" width="23.28515625" style="15" customWidth="1"/>
    <col min="2818" max="2829" width="14" style="15" bestFit="1" customWidth="1"/>
    <col min="2830" max="2830" width="15" style="15" bestFit="1" customWidth="1"/>
    <col min="2831" max="2831" width="16" style="15" bestFit="1" customWidth="1"/>
    <col min="2832" max="3072" width="9.140625" style="15"/>
    <col min="3073" max="3073" width="23.28515625" style="15" customWidth="1"/>
    <col min="3074" max="3085" width="14" style="15" bestFit="1" customWidth="1"/>
    <col min="3086" max="3086" width="15" style="15" bestFit="1" customWidth="1"/>
    <col min="3087" max="3087" width="16" style="15" bestFit="1" customWidth="1"/>
    <col min="3088" max="3328" width="9.140625" style="15"/>
    <col min="3329" max="3329" width="23.28515625" style="15" customWidth="1"/>
    <col min="3330" max="3341" width="14" style="15" bestFit="1" customWidth="1"/>
    <col min="3342" max="3342" width="15" style="15" bestFit="1" customWidth="1"/>
    <col min="3343" max="3343" width="16" style="15" bestFit="1" customWidth="1"/>
    <col min="3344" max="3584" width="9.140625" style="15"/>
    <col min="3585" max="3585" width="23.28515625" style="15" customWidth="1"/>
    <col min="3586" max="3597" width="14" style="15" bestFit="1" customWidth="1"/>
    <col min="3598" max="3598" width="15" style="15" bestFit="1" customWidth="1"/>
    <col min="3599" max="3599" width="16" style="15" bestFit="1" customWidth="1"/>
    <col min="3600" max="3840" width="9.140625" style="15"/>
    <col min="3841" max="3841" width="23.28515625" style="15" customWidth="1"/>
    <col min="3842" max="3853" width="14" style="15" bestFit="1" customWidth="1"/>
    <col min="3854" max="3854" width="15" style="15" bestFit="1" customWidth="1"/>
    <col min="3855" max="3855" width="16" style="15" bestFit="1" customWidth="1"/>
    <col min="3856" max="4096" width="9.140625" style="15"/>
    <col min="4097" max="4097" width="23.28515625" style="15" customWidth="1"/>
    <col min="4098" max="4109" width="14" style="15" bestFit="1" customWidth="1"/>
    <col min="4110" max="4110" width="15" style="15" bestFit="1" customWidth="1"/>
    <col min="4111" max="4111" width="16" style="15" bestFit="1" customWidth="1"/>
    <col min="4112" max="4352" width="9.140625" style="15"/>
    <col min="4353" max="4353" width="23.28515625" style="15" customWidth="1"/>
    <col min="4354" max="4365" width="14" style="15" bestFit="1" customWidth="1"/>
    <col min="4366" max="4366" width="15" style="15" bestFit="1" customWidth="1"/>
    <col min="4367" max="4367" width="16" style="15" bestFit="1" customWidth="1"/>
    <col min="4368" max="4608" width="9.140625" style="15"/>
    <col min="4609" max="4609" width="23.28515625" style="15" customWidth="1"/>
    <col min="4610" max="4621" width="14" style="15" bestFit="1" customWidth="1"/>
    <col min="4622" max="4622" width="15" style="15" bestFit="1" customWidth="1"/>
    <col min="4623" max="4623" width="16" style="15" bestFit="1" customWidth="1"/>
    <col min="4624" max="4864" width="9.140625" style="15"/>
    <col min="4865" max="4865" width="23.28515625" style="15" customWidth="1"/>
    <col min="4866" max="4877" width="14" style="15" bestFit="1" customWidth="1"/>
    <col min="4878" max="4878" width="15" style="15" bestFit="1" customWidth="1"/>
    <col min="4879" max="4879" width="16" style="15" bestFit="1" customWidth="1"/>
    <col min="4880" max="5120" width="9.140625" style="15"/>
    <col min="5121" max="5121" width="23.28515625" style="15" customWidth="1"/>
    <col min="5122" max="5133" width="14" style="15" bestFit="1" customWidth="1"/>
    <col min="5134" max="5134" width="15" style="15" bestFit="1" customWidth="1"/>
    <col min="5135" max="5135" width="16" style="15" bestFit="1" customWidth="1"/>
    <col min="5136" max="5376" width="9.140625" style="15"/>
    <col min="5377" max="5377" width="23.28515625" style="15" customWidth="1"/>
    <col min="5378" max="5389" width="14" style="15" bestFit="1" customWidth="1"/>
    <col min="5390" max="5390" width="15" style="15" bestFit="1" customWidth="1"/>
    <col min="5391" max="5391" width="16" style="15" bestFit="1" customWidth="1"/>
    <col min="5392" max="5632" width="9.140625" style="15"/>
    <col min="5633" max="5633" width="23.28515625" style="15" customWidth="1"/>
    <col min="5634" max="5645" width="14" style="15" bestFit="1" customWidth="1"/>
    <col min="5646" max="5646" width="15" style="15" bestFit="1" customWidth="1"/>
    <col min="5647" max="5647" width="16" style="15" bestFit="1" customWidth="1"/>
    <col min="5648" max="5888" width="9.140625" style="15"/>
    <col min="5889" max="5889" width="23.28515625" style="15" customWidth="1"/>
    <col min="5890" max="5901" width="14" style="15" bestFit="1" customWidth="1"/>
    <col min="5902" max="5902" width="15" style="15" bestFit="1" customWidth="1"/>
    <col min="5903" max="5903" width="16" style="15" bestFit="1" customWidth="1"/>
    <col min="5904" max="6144" width="9.140625" style="15"/>
    <col min="6145" max="6145" width="23.28515625" style="15" customWidth="1"/>
    <col min="6146" max="6157" width="14" style="15" bestFit="1" customWidth="1"/>
    <col min="6158" max="6158" width="15" style="15" bestFit="1" customWidth="1"/>
    <col min="6159" max="6159" width="16" style="15" bestFit="1" customWidth="1"/>
    <col min="6160" max="6400" width="9.140625" style="15"/>
    <col min="6401" max="6401" width="23.28515625" style="15" customWidth="1"/>
    <col min="6402" max="6413" width="14" style="15" bestFit="1" customWidth="1"/>
    <col min="6414" max="6414" width="15" style="15" bestFit="1" customWidth="1"/>
    <col min="6415" max="6415" width="16" style="15" bestFit="1" customWidth="1"/>
    <col min="6416" max="6656" width="9.140625" style="15"/>
    <col min="6657" max="6657" width="23.28515625" style="15" customWidth="1"/>
    <col min="6658" max="6669" width="14" style="15" bestFit="1" customWidth="1"/>
    <col min="6670" max="6670" width="15" style="15" bestFit="1" customWidth="1"/>
    <col min="6671" max="6671" width="16" style="15" bestFit="1" customWidth="1"/>
    <col min="6672" max="6912" width="9.140625" style="15"/>
    <col min="6913" max="6913" width="23.28515625" style="15" customWidth="1"/>
    <col min="6914" max="6925" width="14" style="15" bestFit="1" customWidth="1"/>
    <col min="6926" max="6926" width="15" style="15" bestFit="1" customWidth="1"/>
    <col min="6927" max="6927" width="16" style="15" bestFit="1" customWidth="1"/>
    <col min="6928" max="7168" width="9.140625" style="15"/>
    <col min="7169" max="7169" width="23.28515625" style="15" customWidth="1"/>
    <col min="7170" max="7181" width="14" style="15" bestFit="1" customWidth="1"/>
    <col min="7182" max="7182" width="15" style="15" bestFit="1" customWidth="1"/>
    <col min="7183" max="7183" width="16" style="15" bestFit="1" customWidth="1"/>
    <col min="7184" max="7424" width="9.140625" style="15"/>
    <col min="7425" max="7425" width="23.28515625" style="15" customWidth="1"/>
    <col min="7426" max="7437" width="14" style="15" bestFit="1" customWidth="1"/>
    <col min="7438" max="7438" width="15" style="15" bestFit="1" customWidth="1"/>
    <col min="7439" max="7439" width="16" style="15" bestFit="1" customWidth="1"/>
    <col min="7440" max="7680" width="9.140625" style="15"/>
    <col min="7681" max="7681" width="23.28515625" style="15" customWidth="1"/>
    <col min="7682" max="7693" width="14" style="15" bestFit="1" customWidth="1"/>
    <col min="7694" max="7694" width="15" style="15" bestFit="1" customWidth="1"/>
    <col min="7695" max="7695" width="16" style="15" bestFit="1" customWidth="1"/>
    <col min="7696" max="7936" width="9.140625" style="15"/>
    <col min="7937" max="7937" width="23.28515625" style="15" customWidth="1"/>
    <col min="7938" max="7949" width="14" style="15" bestFit="1" customWidth="1"/>
    <col min="7950" max="7950" width="15" style="15" bestFit="1" customWidth="1"/>
    <col min="7951" max="7951" width="16" style="15" bestFit="1" customWidth="1"/>
    <col min="7952" max="8192" width="9.140625" style="15"/>
    <col min="8193" max="8193" width="23.28515625" style="15" customWidth="1"/>
    <col min="8194" max="8205" width="14" style="15" bestFit="1" customWidth="1"/>
    <col min="8206" max="8206" width="15" style="15" bestFit="1" customWidth="1"/>
    <col min="8207" max="8207" width="16" style="15" bestFit="1" customWidth="1"/>
    <col min="8208" max="8448" width="9.140625" style="15"/>
    <col min="8449" max="8449" width="23.28515625" style="15" customWidth="1"/>
    <col min="8450" max="8461" width="14" style="15" bestFit="1" customWidth="1"/>
    <col min="8462" max="8462" width="15" style="15" bestFit="1" customWidth="1"/>
    <col min="8463" max="8463" width="16" style="15" bestFit="1" customWidth="1"/>
    <col min="8464" max="8704" width="9.140625" style="15"/>
    <col min="8705" max="8705" width="23.28515625" style="15" customWidth="1"/>
    <col min="8706" max="8717" width="14" style="15" bestFit="1" customWidth="1"/>
    <col min="8718" max="8718" width="15" style="15" bestFit="1" customWidth="1"/>
    <col min="8719" max="8719" width="16" style="15" bestFit="1" customWidth="1"/>
    <col min="8720" max="8960" width="9.140625" style="15"/>
    <col min="8961" max="8961" width="23.28515625" style="15" customWidth="1"/>
    <col min="8962" max="8973" width="14" style="15" bestFit="1" customWidth="1"/>
    <col min="8974" max="8974" width="15" style="15" bestFit="1" customWidth="1"/>
    <col min="8975" max="8975" width="16" style="15" bestFit="1" customWidth="1"/>
    <col min="8976" max="9216" width="9.140625" style="15"/>
    <col min="9217" max="9217" width="23.28515625" style="15" customWidth="1"/>
    <col min="9218" max="9229" width="14" style="15" bestFit="1" customWidth="1"/>
    <col min="9230" max="9230" width="15" style="15" bestFit="1" customWidth="1"/>
    <col min="9231" max="9231" width="16" style="15" bestFit="1" customWidth="1"/>
    <col min="9232" max="9472" width="9.140625" style="15"/>
    <col min="9473" max="9473" width="23.28515625" style="15" customWidth="1"/>
    <col min="9474" max="9485" width="14" style="15" bestFit="1" customWidth="1"/>
    <col min="9486" max="9486" width="15" style="15" bestFit="1" customWidth="1"/>
    <col min="9487" max="9487" width="16" style="15" bestFit="1" customWidth="1"/>
    <col min="9488" max="9728" width="9.140625" style="15"/>
    <col min="9729" max="9729" width="23.28515625" style="15" customWidth="1"/>
    <col min="9730" max="9741" width="14" style="15" bestFit="1" customWidth="1"/>
    <col min="9742" max="9742" width="15" style="15" bestFit="1" customWidth="1"/>
    <col min="9743" max="9743" width="16" style="15" bestFit="1" customWidth="1"/>
    <col min="9744" max="9984" width="9.140625" style="15"/>
    <col min="9985" max="9985" width="23.28515625" style="15" customWidth="1"/>
    <col min="9986" max="9997" width="14" style="15" bestFit="1" customWidth="1"/>
    <col min="9998" max="9998" width="15" style="15" bestFit="1" customWidth="1"/>
    <col min="9999" max="9999" width="16" style="15" bestFit="1" customWidth="1"/>
    <col min="10000" max="10240" width="9.140625" style="15"/>
    <col min="10241" max="10241" width="23.28515625" style="15" customWidth="1"/>
    <col min="10242" max="10253" width="14" style="15" bestFit="1" customWidth="1"/>
    <col min="10254" max="10254" width="15" style="15" bestFit="1" customWidth="1"/>
    <col min="10255" max="10255" width="16" style="15" bestFit="1" customWidth="1"/>
    <col min="10256" max="10496" width="9.140625" style="15"/>
    <col min="10497" max="10497" width="23.28515625" style="15" customWidth="1"/>
    <col min="10498" max="10509" width="14" style="15" bestFit="1" customWidth="1"/>
    <col min="10510" max="10510" width="15" style="15" bestFit="1" customWidth="1"/>
    <col min="10511" max="10511" width="16" style="15" bestFit="1" customWidth="1"/>
    <col min="10512" max="10752" width="9.140625" style="15"/>
    <col min="10753" max="10753" width="23.28515625" style="15" customWidth="1"/>
    <col min="10754" max="10765" width="14" style="15" bestFit="1" customWidth="1"/>
    <col min="10766" max="10766" width="15" style="15" bestFit="1" customWidth="1"/>
    <col min="10767" max="10767" width="16" style="15" bestFit="1" customWidth="1"/>
    <col min="10768" max="11008" width="9.140625" style="15"/>
    <col min="11009" max="11009" width="23.28515625" style="15" customWidth="1"/>
    <col min="11010" max="11021" width="14" style="15" bestFit="1" customWidth="1"/>
    <col min="11022" max="11022" width="15" style="15" bestFit="1" customWidth="1"/>
    <col min="11023" max="11023" width="16" style="15" bestFit="1" customWidth="1"/>
    <col min="11024" max="11264" width="9.140625" style="15"/>
    <col min="11265" max="11265" width="23.28515625" style="15" customWidth="1"/>
    <col min="11266" max="11277" width="14" style="15" bestFit="1" customWidth="1"/>
    <col min="11278" max="11278" width="15" style="15" bestFit="1" customWidth="1"/>
    <col min="11279" max="11279" width="16" style="15" bestFit="1" customWidth="1"/>
    <col min="11280" max="11520" width="9.140625" style="15"/>
    <col min="11521" max="11521" width="23.28515625" style="15" customWidth="1"/>
    <col min="11522" max="11533" width="14" style="15" bestFit="1" customWidth="1"/>
    <col min="11534" max="11534" width="15" style="15" bestFit="1" customWidth="1"/>
    <col min="11535" max="11535" width="16" style="15" bestFit="1" customWidth="1"/>
    <col min="11536" max="11776" width="9.140625" style="15"/>
    <col min="11777" max="11777" width="23.28515625" style="15" customWidth="1"/>
    <col min="11778" max="11789" width="14" style="15" bestFit="1" customWidth="1"/>
    <col min="11790" max="11790" width="15" style="15" bestFit="1" customWidth="1"/>
    <col min="11791" max="11791" width="16" style="15" bestFit="1" customWidth="1"/>
    <col min="11792" max="12032" width="9.140625" style="15"/>
    <col min="12033" max="12033" width="23.28515625" style="15" customWidth="1"/>
    <col min="12034" max="12045" width="14" style="15" bestFit="1" customWidth="1"/>
    <col min="12046" max="12046" width="15" style="15" bestFit="1" customWidth="1"/>
    <col min="12047" max="12047" width="16" style="15" bestFit="1" customWidth="1"/>
    <col min="12048" max="12288" width="9.140625" style="15"/>
    <col min="12289" max="12289" width="23.28515625" style="15" customWidth="1"/>
    <col min="12290" max="12301" width="14" style="15" bestFit="1" customWidth="1"/>
    <col min="12302" max="12302" width="15" style="15" bestFit="1" customWidth="1"/>
    <col min="12303" max="12303" width="16" style="15" bestFit="1" customWidth="1"/>
    <col min="12304" max="12544" width="9.140625" style="15"/>
    <col min="12545" max="12545" width="23.28515625" style="15" customWidth="1"/>
    <col min="12546" max="12557" width="14" style="15" bestFit="1" customWidth="1"/>
    <col min="12558" max="12558" width="15" style="15" bestFit="1" customWidth="1"/>
    <col min="12559" max="12559" width="16" style="15" bestFit="1" customWidth="1"/>
    <col min="12560" max="12800" width="9.140625" style="15"/>
    <col min="12801" max="12801" width="23.28515625" style="15" customWidth="1"/>
    <col min="12802" max="12813" width="14" style="15" bestFit="1" customWidth="1"/>
    <col min="12814" max="12814" width="15" style="15" bestFit="1" customWidth="1"/>
    <col min="12815" max="12815" width="16" style="15" bestFit="1" customWidth="1"/>
    <col min="12816" max="13056" width="9.140625" style="15"/>
    <col min="13057" max="13057" width="23.28515625" style="15" customWidth="1"/>
    <col min="13058" max="13069" width="14" style="15" bestFit="1" customWidth="1"/>
    <col min="13070" max="13070" width="15" style="15" bestFit="1" customWidth="1"/>
    <col min="13071" max="13071" width="16" style="15" bestFit="1" customWidth="1"/>
    <col min="13072" max="13312" width="9.140625" style="15"/>
    <col min="13313" max="13313" width="23.28515625" style="15" customWidth="1"/>
    <col min="13314" max="13325" width="14" style="15" bestFit="1" customWidth="1"/>
    <col min="13326" max="13326" width="15" style="15" bestFit="1" customWidth="1"/>
    <col min="13327" max="13327" width="16" style="15" bestFit="1" customWidth="1"/>
    <col min="13328" max="13568" width="9.140625" style="15"/>
    <col min="13569" max="13569" width="23.28515625" style="15" customWidth="1"/>
    <col min="13570" max="13581" width="14" style="15" bestFit="1" customWidth="1"/>
    <col min="13582" max="13582" width="15" style="15" bestFit="1" customWidth="1"/>
    <col min="13583" max="13583" width="16" style="15" bestFit="1" customWidth="1"/>
    <col min="13584" max="13824" width="9.140625" style="15"/>
    <col min="13825" max="13825" width="23.28515625" style="15" customWidth="1"/>
    <col min="13826" max="13837" width="14" style="15" bestFit="1" customWidth="1"/>
    <col min="13838" max="13838" width="15" style="15" bestFit="1" customWidth="1"/>
    <col min="13839" max="13839" width="16" style="15" bestFit="1" customWidth="1"/>
    <col min="13840" max="14080" width="9.140625" style="15"/>
    <col min="14081" max="14081" width="23.28515625" style="15" customWidth="1"/>
    <col min="14082" max="14093" width="14" style="15" bestFit="1" customWidth="1"/>
    <col min="14094" max="14094" width="15" style="15" bestFit="1" customWidth="1"/>
    <col min="14095" max="14095" width="16" style="15" bestFit="1" customWidth="1"/>
    <col min="14096" max="14336" width="9.140625" style="15"/>
    <col min="14337" max="14337" width="23.28515625" style="15" customWidth="1"/>
    <col min="14338" max="14349" width="14" style="15" bestFit="1" customWidth="1"/>
    <col min="14350" max="14350" width="15" style="15" bestFit="1" customWidth="1"/>
    <col min="14351" max="14351" width="16" style="15" bestFit="1" customWidth="1"/>
    <col min="14352" max="14592" width="9.140625" style="15"/>
    <col min="14593" max="14593" width="23.28515625" style="15" customWidth="1"/>
    <col min="14594" max="14605" width="14" style="15" bestFit="1" customWidth="1"/>
    <col min="14606" max="14606" width="15" style="15" bestFit="1" customWidth="1"/>
    <col min="14607" max="14607" width="16" style="15" bestFit="1" customWidth="1"/>
    <col min="14608" max="14848" width="9.140625" style="15"/>
    <col min="14849" max="14849" width="23.28515625" style="15" customWidth="1"/>
    <col min="14850" max="14861" width="14" style="15" bestFit="1" customWidth="1"/>
    <col min="14862" max="14862" width="15" style="15" bestFit="1" customWidth="1"/>
    <col min="14863" max="14863" width="16" style="15" bestFit="1" customWidth="1"/>
    <col min="14864" max="15104" width="9.140625" style="15"/>
    <col min="15105" max="15105" width="23.28515625" style="15" customWidth="1"/>
    <col min="15106" max="15117" width="14" style="15" bestFit="1" customWidth="1"/>
    <col min="15118" max="15118" width="15" style="15" bestFit="1" customWidth="1"/>
    <col min="15119" max="15119" width="16" style="15" bestFit="1" customWidth="1"/>
    <col min="15120" max="15360" width="9.140625" style="15"/>
    <col min="15361" max="15361" width="23.28515625" style="15" customWidth="1"/>
    <col min="15362" max="15373" width="14" style="15" bestFit="1" customWidth="1"/>
    <col min="15374" max="15374" width="15" style="15" bestFit="1" customWidth="1"/>
    <col min="15375" max="15375" width="16" style="15" bestFit="1" customWidth="1"/>
    <col min="15376" max="15616" width="9.140625" style="15"/>
    <col min="15617" max="15617" width="23.28515625" style="15" customWidth="1"/>
    <col min="15618" max="15629" width="14" style="15" bestFit="1" customWidth="1"/>
    <col min="15630" max="15630" width="15" style="15" bestFit="1" customWidth="1"/>
    <col min="15631" max="15631" width="16" style="15" bestFit="1" customWidth="1"/>
    <col min="15632" max="15872" width="9.140625" style="15"/>
    <col min="15873" max="15873" width="23.28515625" style="15" customWidth="1"/>
    <col min="15874" max="15885" width="14" style="15" bestFit="1" customWidth="1"/>
    <col min="15886" max="15886" width="15" style="15" bestFit="1" customWidth="1"/>
    <col min="15887" max="15887" width="16" style="15" bestFit="1" customWidth="1"/>
    <col min="15888" max="16128" width="9.140625" style="15"/>
    <col min="16129" max="16129" width="23.28515625" style="15" customWidth="1"/>
    <col min="16130" max="16141" width="14" style="15" bestFit="1" customWidth="1"/>
    <col min="16142" max="16142" width="15" style="15" bestFit="1" customWidth="1"/>
    <col min="16143" max="16143" width="16" style="15" bestFit="1" customWidth="1"/>
    <col min="16144" max="16384" width="9.140625" style="15"/>
  </cols>
  <sheetData>
    <row r="2" spans="1:14" ht="20.25" x14ac:dyDescent="0.3">
      <c r="A2" s="14" t="s">
        <v>261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17">
        <v>16598.740000000002</v>
      </c>
      <c r="C6" s="1">
        <v>15682.7</v>
      </c>
      <c r="D6" s="1">
        <v>18540.560000000001</v>
      </c>
      <c r="E6" s="17">
        <v>14462.91</v>
      </c>
      <c r="F6" s="1">
        <v>13593.35</v>
      </c>
      <c r="G6" s="17">
        <v>15717.19</v>
      </c>
      <c r="H6" s="17">
        <v>11949.31</v>
      </c>
      <c r="I6" s="1">
        <v>16822.150000000001</v>
      </c>
      <c r="J6" s="17">
        <v>14222.67</v>
      </c>
      <c r="K6" s="17">
        <v>17349.939999999999</v>
      </c>
      <c r="L6" s="1">
        <v>19348.349999999999</v>
      </c>
      <c r="M6" s="17">
        <v>16361.94</v>
      </c>
      <c r="N6" s="17">
        <f>SUM(B6:M6)</f>
        <v>190649.81000000003</v>
      </c>
    </row>
    <row r="7" spans="1:14" x14ac:dyDescent="0.2">
      <c r="A7" s="15" t="s">
        <v>11</v>
      </c>
      <c r="B7" s="17">
        <v>7684.42</v>
      </c>
      <c r="C7" s="1">
        <v>7260.34</v>
      </c>
      <c r="D7" s="1">
        <v>8583.39</v>
      </c>
      <c r="E7" s="17">
        <v>6695.64</v>
      </c>
      <c r="F7" s="1">
        <v>6293.07</v>
      </c>
      <c r="G7" s="17">
        <v>7276.3</v>
      </c>
      <c r="H7" s="17">
        <v>5531.96</v>
      </c>
      <c r="I7" s="1">
        <v>7787.85</v>
      </c>
      <c r="J7" s="17">
        <v>6584.42</v>
      </c>
      <c r="K7" s="17">
        <v>8032.19</v>
      </c>
      <c r="L7" s="1">
        <v>8957.36</v>
      </c>
      <c r="M7" s="17">
        <v>7574.79</v>
      </c>
      <c r="N7" s="17">
        <f t="shared" ref="N7:N21" si="0">SUM(B7:M7)</f>
        <v>88261.73</v>
      </c>
    </row>
    <row r="8" spans="1:14" x14ac:dyDescent="0.2">
      <c r="A8" s="15" t="s">
        <v>12</v>
      </c>
      <c r="B8" s="17">
        <v>647872.28999999992</v>
      </c>
      <c r="C8" s="1">
        <v>612118.23</v>
      </c>
      <c r="D8" s="1">
        <v>723664.38000000012</v>
      </c>
      <c r="E8" s="17">
        <v>564508.12</v>
      </c>
      <c r="F8" s="1">
        <v>530567.87</v>
      </c>
      <c r="G8" s="17">
        <v>613464.26</v>
      </c>
      <c r="H8" s="17">
        <v>466398.42999999988</v>
      </c>
      <c r="I8" s="1">
        <v>656592.52</v>
      </c>
      <c r="J8" s="17">
        <v>555131.19999999995</v>
      </c>
      <c r="K8" s="17">
        <v>677192.7</v>
      </c>
      <c r="L8" s="1">
        <v>755193.75000000012</v>
      </c>
      <c r="M8" s="17">
        <v>638629.93000000005</v>
      </c>
      <c r="N8" s="17">
        <f t="shared" si="0"/>
        <v>7441333.6799999997</v>
      </c>
    </row>
    <row r="9" spans="1:14" x14ac:dyDescent="0.2">
      <c r="A9" s="15" t="s">
        <v>13</v>
      </c>
      <c r="B9" s="17">
        <v>14748.49</v>
      </c>
      <c r="C9" s="1">
        <v>13934.56</v>
      </c>
      <c r="D9" s="1">
        <v>16473.86</v>
      </c>
      <c r="E9" s="17">
        <v>12850.74</v>
      </c>
      <c r="F9" s="1">
        <v>12078.11</v>
      </c>
      <c r="G9" s="17">
        <v>13965.21</v>
      </c>
      <c r="H9" s="17">
        <v>10617.33</v>
      </c>
      <c r="I9" s="1">
        <v>14947</v>
      </c>
      <c r="J9" s="17">
        <v>12637.28</v>
      </c>
      <c r="K9" s="17">
        <v>15415.95</v>
      </c>
      <c r="L9" s="1">
        <v>17191.61</v>
      </c>
      <c r="M9" s="17">
        <v>14538.09</v>
      </c>
      <c r="N9" s="17">
        <f t="shared" si="0"/>
        <v>169398.23</v>
      </c>
    </row>
    <row r="10" spans="1:14" x14ac:dyDescent="0.2">
      <c r="A10" s="15" t="s">
        <v>14</v>
      </c>
      <c r="B10" s="17">
        <v>16377.87</v>
      </c>
      <c r="C10" s="1">
        <v>15474.02</v>
      </c>
      <c r="D10" s="1">
        <v>18293.849999999999</v>
      </c>
      <c r="E10" s="17">
        <v>14270.46</v>
      </c>
      <c r="F10" s="1">
        <v>13412.47</v>
      </c>
      <c r="G10" s="17">
        <v>15508.05</v>
      </c>
      <c r="H10" s="17">
        <v>11790.3</v>
      </c>
      <c r="I10" s="1">
        <v>16598.310000000001</v>
      </c>
      <c r="J10" s="17">
        <v>14033.42</v>
      </c>
      <c r="K10" s="17">
        <v>17119.07</v>
      </c>
      <c r="L10" s="1">
        <v>19090.900000000001</v>
      </c>
      <c r="M10" s="17">
        <v>16144.22</v>
      </c>
      <c r="N10" s="17">
        <f t="shared" si="0"/>
        <v>188112.94</v>
      </c>
    </row>
    <row r="11" spans="1:14" x14ac:dyDescent="0.2">
      <c r="A11" s="15" t="s">
        <v>15</v>
      </c>
      <c r="B11" s="17">
        <v>282.17</v>
      </c>
      <c r="C11" s="1">
        <v>266.60000000000002</v>
      </c>
      <c r="D11" s="1">
        <v>315.18</v>
      </c>
      <c r="E11" s="17">
        <v>245.86</v>
      </c>
      <c r="F11" s="1">
        <v>231.08</v>
      </c>
      <c r="G11" s="17">
        <v>267.18</v>
      </c>
      <c r="H11" s="17">
        <v>203.13</v>
      </c>
      <c r="I11" s="1">
        <v>285.97000000000003</v>
      </c>
      <c r="J11" s="17">
        <v>241.78</v>
      </c>
      <c r="K11" s="17">
        <v>294.94</v>
      </c>
      <c r="L11" s="1">
        <v>328.91</v>
      </c>
      <c r="M11" s="17">
        <v>278.14</v>
      </c>
      <c r="N11" s="17">
        <f t="shared" si="0"/>
        <v>3240.94</v>
      </c>
    </row>
    <row r="12" spans="1:14" x14ac:dyDescent="0.2">
      <c r="A12" s="15" t="s">
        <v>16</v>
      </c>
      <c r="B12" s="17">
        <v>569.37</v>
      </c>
      <c r="C12" s="1">
        <v>537.95000000000005</v>
      </c>
      <c r="D12" s="1">
        <v>635.98</v>
      </c>
      <c r="E12" s="17">
        <v>496.11</v>
      </c>
      <c r="F12" s="1">
        <v>466.28</v>
      </c>
      <c r="G12" s="17">
        <v>539.13</v>
      </c>
      <c r="H12" s="17">
        <v>409.88</v>
      </c>
      <c r="I12" s="1">
        <v>577.03</v>
      </c>
      <c r="J12" s="17">
        <v>487.86</v>
      </c>
      <c r="K12" s="17">
        <v>595.14</v>
      </c>
      <c r="L12" s="1">
        <v>663.69</v>
      </c>
      <c r="M12" s="17">
        <v>561.25</v>
      </c>
      <c r="N12" s="17">
        <f t="shared" si="0"/>
        <v>6539.67</v>
      </c>
    </row>
    <row r="13" spans="1:14" x14ac:dyDescent="0.2">
      <c r="A13" s="15" t="s">
        <v>17</v>
      </c>
      <c r="B13" s="17">
        <v>5216.67</v>
      </c>
      <c r="C13" s="1">
        <v>4928.78</v>
      </c>
      <c r="D13" s="1">
        <v>5826.95</v>
      </c>
      <c r="E13" s="17">
        <v>4545.42</v>
      </c>
      <c r="F13" s="1">
        <v>4272.13</v>
      </c>
      <c r="G13" s="17">
        <v>4939.62</v>
      </c>
      <c r="H13" s="17">
        <v>3755.44</v>
      </c>
      <c r="I13" s="1">
        <v>5286.88</v>
      </c>
      <c r="J13" s="17">
        <v>4469.92</v>
      </c>
      <c r="K13" s="17">
        <v>5452.76</v>
      </c>
      <c r="L13" s="1">
        <v>6080.82</v>
      </c>
      <c r="M13" s="17">
        <v>5142.25</v>
      </c>
      <c r="N13" s="17">
        <f t="shared" si="0"/>
        <v>59917.64</v>
      </c>
    </row>
    <row r="14" spans="1:14" x14ac:dyDescent="0.2">
      <c r="A14" s="15" t="s">
        <v>18</v>
      </c>
      <c r="B14" s="17">
        <v>1910.52</v>
      </c>
      <c r="C14" s="1">
        <v>1805.08</v>
      </c>
      <c r="D14" s="1">
        <v>2134.02</v>
      </c>
      <c r="E14" s="17">
        <v>1664.68</v>
      </c>
      <c r="F14" s="1">
        <v>1564.6</v>
      </c>
      <c r="G14" s="17">
        <v>1809.05</v>
      </c>
      <c r="H14" s="17">
        <v>1375.37</v>
      </c>
      <c r="I14" s="1">
        <v>1936.23</v>
      </c>
      <c r="J14" s="17">
        <v>1637.03</v>
      </c>
      <c r="K14" s="17">
        <v>1996.98</v>
      </c>
      <c r="L14" s="1">
        <v>2227</v>
      </c>
      <c r="M14" s="17">
        <v>1883.26</v>
      </c>
      <c r="N14" s="17">
        <f t="shared" si="0"/>
        <v>21943.82</v>
      </c>
    </row>
    <row r="15" spans="1:14" x14ac:dyDescent="0.2">
      <c r="A15" s="15" t="s">
        <v>19</v>
      </c>
      <c r="B15" s="17">
        <v>1556.21</v>
      </c>
      <c r="C15" s="1">
        <v>1470.33</v>
      </c>
      <c r="D15" s="1">
        <v>1738.26</v>
      </c>
      <c r="E15" s="17">
        <v>1355.97</v>
      </c>
      <c r="F15" s="1">
        <v>1274.44</v>
      </c>
      <c r="G15" s="17">
        <v>1473.56</v>
      </c>
      <c r="H15" s="17">
        <v>1120.3</v>
      </c>
      <c r="I15" s="1">
        <v>1577.15</v>
      </c>
      <c r="J15" s="17">
        <v>1333.44</v>
      </c>
      <c r="K15" s="17">
        <v>1626.64</v>
      </c>
      <c r="L15" s="1">
        <v>1814</v>
      </c>
      <c r="M15" s="17">
        <v>1534.01</v>
      </c>
      <c r="N15" s="17">
        <f t="shared" si="0"/>
        <v>17874.309999999998</v>
      </c>
    </row>
    <row r="16" spans="1:14" x14ac:dyDescent="0.2">
      <c r="A16" s="15" t="s">
        <v>20</v>
      </c>
      <c r="B16" s="17">
        <v>16294.06</v>
      </c>
      <c r="C16" s="1">
        <v>15394.84</v>
      </c>
      <c r="D16" s="1">
        <v>18200.240000000002</v>
      </c>
      <c r="E16" s="17">
        <v>14197.44</v>
      </c>
      <c r="F16" s="1">
        <v>13343.84</v>
      </c>
      <c r="G16" s="17">
        <v>15428.69</v>
      </c>
      <c r="H16" s="17">
        <v>11729.97</v>
      </c>
      <c r="I16" s="1">
        <v>16513.37</v>
      </c>
      <c r="J16" s="17">
        <v>13961.61</v>
      </c>
      <c r="K16" s="17">
        <v>17031.47</v>
      </c>
      <c r="L16" s="1">
        <v>18993.2</v>
      </c>
      <c r="M16" s="17">
        <v>16061.61</v>
      </c>
      <c r="N16" s="17">
        <f t="shared" si="0"/>
        <v>187150.34000000003</v>
      </c>
    </row>
    <row r="17" spans="1:15" x14ac:dyDescent="0.2">
      <c r="A17" s="15" t="s">
        <v>21</v>
      </c>
      <c r="B17" s="17">
        <v>1388.11</v>
      </c>
      <c r="C17" s="1">
        <v>1311.51</v>
      </c>
      <c r="D17" s="1">
        <v>1550.5</v>
      </c>
      <c r="E17" s="17">
        <v>1209.5</v>
      </c>
      <c r="F17" s="1">
        <v>1136.78</v>
      </c>
      <c r="G17" s="17">
        <v>1314.39</v>
      </c>
      <c r="H17" s="17">
        <v>999.29</v>
      </c>
      <c r="I17" s="1">
        <v>1406.8</v>
      </c>
      <c r="J17" s="17">
        <v>1189.4100000000001</v>
      </c>
      <c r="K17" s="17">
        <v>1450.93</v>
      </c>
      <c r="L17" s="1">
        <v>1618.06</v>
      </c>
      <c r="M17" s="17">
        <v>1368.31</v>
      </c>
      <c r="N17" s="17">
        <f t="shared" si="0"/>
        <v>15943.589999999998</v>
      </c>
    </row>
    <row r="18" spans="1:15" x14ac:dyDescent="0.2">
      <c r="A18" s="15" t="s">
        <v>22</v>
      </c>
      <c r="B18" s="17">
        <v>14083.87</v>
      </c>
      <c r="C18" s="1">
        <v>13306.63</v>
      </c>
      <c r="D18" s="1">
        <v>15731.49</v>
      </c>
      <c r="E18" s="17">
        <v>12271.65</v>
      </c>
      <c r="F18" s="1">
        <v>11533.83</v>
      </c>
      <c r="G18" s="17">
        <v>13335.89</v>
      </c>
      <c r="H18" s="17">
        <v>10138.870000000001</v>
      </c>
      <c r="I18" s="1">
        <v>14273.44</v>
      </c>
      <c r="J18" s="17">
        <v>12067.81</v>
      </c>
      <c r="K18" s="17">
        <v>14721.26</v>
      </c>
      <c r="L18" s="1">
        <v>16416.900000000001</v>
      </c>
      <c r="M18" s="17">
        <v>13882.96</v>
      </c>
      <c r="N18" s="17">
        <f t="shared" si="0"/>
        <v>161764.59999999998</v>
      </c>
    </row>
    <row r="19" spans="1:15" x14ac:dyDescent="0.2">
      <c r="A19" s="15" t="s">
        <v>23</v>
      </c>
      <c r="B19" s="17">
        <v>2064.48</v>
      </c>
      <c r="C19" s="1">
        <v>1950.55</v>
      </c>
      <c r="D19" s="1">
        <v>2306</v>
      </c>
      <c r="E19" s="17">
        <v>1798.84</v>
      </c>
      <c r="F19" s="1">
        <v>1690.68</v>
      </c>
      <c r="G19" s="17">
        <v>1954.84</v>
      </c>
      <c r="H19" s="17">
        <v>1486.21</v>
      </c>
      <c r="I19" s="1">
        <v>2092.27</v>
      </c>
      <c r="J19" s="17">
        <v>1768.96</v>
      </c>
      <c r="K19" s="17">
        <v>2157.91</v>
      </c>
      <c r="L19" s="1">
        <v>2406.4699999999998</v>
      </c>
      <c r="M19" s="17">
        <v>2035.03</v>
      </c>
      <c r="N19" s="17">
        <f t="shared" si="0"/>
        <v>23712.239999999998</v>
      </c>
    </row>
    <row r="20" spans="1:15" x14ac:dyDescent="0.2">
      <c r="A20" s="15" t="s">
        <v>24</v>
      </c>
      <c r="B20" s="17">
        <v>1218.5999999999999</v>
      </c>
      <c r="C20" s="1">
        <v>1151.3399999999999</v>
      </c>
      <c r="D20" s="1">
        <v>1361.15</v>
      </c>
      <c r="E20" s="17">
        <v>1061.79</v>
      </c>
      <c r="F20" s="1">
        <v>997.95</v>
      </c>
      <c r="G20" s="17">
        <v>1153.8800000000001</v>
      </c>
      <c r="H20" s="17">
        <v>877.26</v>
      </c>
      <c r="I20" s="1">
        <v>1235</v>
      </c>
      <c r="J20" s="17">
        <v>1044.1600000000001</v>
      </c>
      <c r="K20" s="17">
        <v>1273.74</v>
      </c>
      <c r="L20" s="1">
        <v>1420.46</v>
      </c>
      <c r="M20" s="17">
        <v>1201.21</v>
      </c>
      <c r="N20" s="17">
        <f t="shared" si="0"/>
        <v>13996.539999999997</v>
      </c>
    </row>
    <row r="21" spans="1:15" x14ac:dyDescent="0.2">
      <c r="A21" s="15" t="s">
        <v>25</v>
      </c>
      <c r="B21" s="17">
        <v>135163.79</v>
      </c>
      <c r="C21" s="1">
        <v>127704.51</v>
      </c>
      <c r="D21" s="17">
        <v>150976.07</v>
      </c>
      <c r="E21" s="17">
        <v>117771.75</v>
      </c>
      <c r="F21" s="1">
        <v>110690.89</v>
      </c>
      <c r="G21" s="17">
        <v>127985.33</v>
      </c>
      <c r="H21" s="17">
        <v>97303.4</v>
      </c>
      <c r="I21" s="1">
        <v>136983.06</v>
      </c>
      <c r="J21" s="17">
        <v>115815.47</v>
      </c>
      <c r="K21" s="17">
        <v>141280.82</v>
      </c>
      <c r="L21" s="1">
        <v>157553.96</v>
      </c>
      <c r="M21" s="17">
        <v>133235.57</v>
      </c>
      <c r="N21" s="17">
        <f t="shared" si="0"/>
        <v>1552464.62</v>
      </c>
    </row>
    <row r="22" spans="1:15" x14ac:dyDescent="0.2">
      <c r="A22" s="15" t="s">
        <v>26</v>
      </c>
      <c r="B22" s="17">
        <v>3161.11</v>
      </c>
      <c r="C22" s="17">
        <v>2986.66</v>
      </c>
      <c r="D22" s="17">
        <v>3530.92</v>
      </c>
      <c r="E22" s="17">
        <v>2754.36</v>
      </c>
      <c r="F22" s="17">
        <v>2588.7600000000002</v>
      </c>
      <c r="G22" s="17">
        <v>2993.23</v>
      </c>
      <c r="H22" s="17">
        <v>2275.66</v>
      </c>
      <c r="I22" s="17">
        <v>3203.66</v>
      </c>
      <c r="J22" s="17">
        <v>2708.61</v>
      </c>
      <c r="K22" s="17">
        <v>3304.17</v>
      </c>
      <c r="L22" s="13">
        <v>3684.76</v>
      </c>
      <c r="M22" s="17">
        <v>3116.02</v>
      </c>
      <c r="N22" s="17">
        <f>SUM(B22:M22)</f>
        <v>36307.919999999998</v>
      </c>
    </row>
    <row r="23" spans="1:15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5" x14ac:dyDescent="0.2">
      <c r="A24" s="15" t="s">
        <v>9</v>
      </c>
      <c r="B24" s="20">
        <f>SUM(B6:B23)</f>
        <v>886190.77</v>
      </c>
      <c r="C24" s="20">
        <f t="shared" ref="C24:M24" si="1">SUM(C6:C23)</f>
        <v>837284.63</v>
      </c>
      <c r="D24" s="20">
        <f t="shared" si="1"/>
        <v>989862.80000000016</v>
      </c>
      <c r="E24" s="20">
        <f t="shared" si="1"/>
        <v>772161.24</v>
      </c>
      <c r="F24" s="20">
        <f t="shared" si="1"/>
        <v>725736.12999999989</v>
      </c>
      <c r="G24" s="20">
        <f t="shared" si="1"/>
        <v>839125.8</v>
      </c>
      <c r="H24" s="20">
        <f t="shared" si="1"/>
        <v>637962.11</v>
      </c>
      <c r="I24" s="20">
        <f t="shared" si="1"/>
        <v>898118.69000000006</v>
      </c>
      <c r="J24" s="20">
        <f t="shared" si="1"/>
        <v>759335.05</v>
      </c>
      <c r="K24" s="20">
        <f t="shared" si="1"/>
        <v>926296.61</v>
      </c>
      <c r="L24" s="20">
        <f t="shared" si="1"/>
        <v>1032990.2</v>
      </c>
      <c r="M24" s="20">
        <f t="shared" si="1"/>
        <v>873548.59000000008</v>
      </c>
      <c r="N24" s="20">
        <f>SUM(N6:N22)</f>
        <v>10178612.619999999</v>
      </c>
      <c r="O24" s="1"/>
    </row>
    <row r="25" spans="1:15" x14ac:dyDescent="0.2">
      <c r="C25" s="1"/>
      <c r="N25" s="17"/>
    </row>
    <row r="26" spans="1:15" x14ac:dyDescent="0.2">
      <c r="A26" s="15" t="s">
        <v>46</v>
      </c>
      <c r="B26" s="1">
        <v>35419.629999999997</v>
      </c>
      <c r="C26" s="1">
        <v>35419.67</v>
      </c>
      <c r="D26" s="1">
        <v>35419.67</v>
      </c>
      <c r="E26" s="1">
        <v>35419.67</v>
      </c>
      <c r="F26" s="1">
        <v>35419.67</v>
      </c>
      <c r="G26" s="1">
        <v>35419.67</v>
      </c>
      <c r="H26" s="1">
        <v>35419.67</v>
      </c>
      <c r="I26" s="1">
        <v>35419.67</v>
      </c>
      <c r="J26" s="1">
        <v>35419.67</v>
      </c>
      <c r="K26" s="1">
        <v>35419.67</v>
      </c>
      <c r="L26" s="1">
        <v>50786.67</v>
      </c>
      <c r="M26" s="1">
        <v>53703.67</v>
      </c>
      <c r="N26" s="17">
        <f>SUM(B26:M26)</f>
        <v>458686.99999999988</v>
      </c>
      <c r="O26" s="1"/>
    </row>
    <row r="27" spans="1:15" x14ac:dyDescent="0.2">
      <c r="A27" s="15" t="s">
        <v>47</v>
      </c>
      <c r="B27" s="1">
        <v>16245.68</v>
      </c>
      <c r="C27" s="1">
        <f>14978.06+3578.02</f>
        <v>18556.079999999998</v>
      </c>
      <c r="D27" s="1">
        <v>17063.41</v>
      </c>
      <c r="E27" s="1">
        <v>1700.34</v>
      </c>
      <c r="F27" s="1">
        <v>10448.799999999999</v>
      </c>
      <c r="G27" s="1">
        <v>4221.22</v>
      </c>
      <c r="H27" s="1">
        <v>36530.410000000003</v>
      </c>
      <c r="I27" s="1">
        <v>13268.72</v>
      </c>
      <c r="J27" s="1">
        <v>16064.43</v>
      </c>
      <c r="K27" s="1">
        <v>13437.5</v>
      </c>
      <c r="L27" s="1">
        <v>8652.42</v>
      </c>
      <c r="M27" s="1">
        <v>9657.98</v>
      </c>
      <c r="N27" s="17">
        <f>SUM(B27:M27)</f>
        <v>165846.99000000002</v>
      </c>
    </row>
    <row r="28" spans="1:15" x14ac:dyDescent="0.2">
      <c r="B28" s="1"/>
      <c r="C28" s="1"/>
      <c r="D28" s="1"/>
      <c r="E28" s="1"/>
      <c r="F28" s="1"/>
      <c r="H28" s="1"/>
      <c r="I28" s="1"/>
      <c r="K28" s="1"/>
      <c r="L28" s="1"/>
      <c r="M28" s="1"/>
      <c r="N28" s="17"/>
    </row>
    <row r="29" spans="1:15" x14ac:dyDescent="0.2">
      <c r="A29" s="15" t="s">
        <v>48</v>
      </c>
      <c r="B29" s="1">
        <v>15668456.800000001</v>
      </c>
      <c r="C29" s="1">
        <v>14837033</v>
      </c>
      <c r="D29" s="1">
        <v>17428162</v>
      </c>
      <c r="E29" s="1">
        <v>13729625.5</v>
      </c>
      <c r="F29" s="33">
        <v>11520203.310000001</v>
      </c>
      <c r="G29" s="1">
        <v>16128488.09</v>
      </c>
      <c r="H29" s="1">
        <v>11447490.310000001</v>
      </c>
      <c r="I29" s="1">
        <v>15870152.17</v>
      </c>
      <c r="J29" s="1">
        <v>13510830.220000001</v>
      </c>
      <c r="K29" s="1">
        <v>16349176.84</v>
      </c>
      <c r="L29" s="1">
        <v>18424206.82</v>
      </c>
      <c r="M29" s="1">
        <v>15763288.390000001</v>
      </c>
      <c r="N29" s="17">
        <f>SUM(B29:M29)</f>
        <v>180677113.44999999</v>
      </c>
      <c r="O29" s="1"/>
    </row>
    <row r="31" spans="1:15" ht="15.75" thickBot="1" x14ac:dyDescent="0.3">
      <c r="A31" s="15" t="s">
        <v>49</v>
      </c>
      <c r="B31" s="34">
        <f>SUM(B24:B29)</f>
        <v>16606312.880000001</v>
      </c>
      <c r="C31" s="34">
        <f>SUM(C24:C29)</f>
        <v>15728293.380000001</v>
      </c>
      <c r="D31" s="34">
        <f>SUM(D24:D29)</f>
        <v>18470507.879999999</v>
      </c>
      <c r="E31" s="34">
        <f t="shared" ref="E31:N31" si="2">SUM(E24:E29)</f>
        <v>14538906.75</v>
      </c>
      <c r="F31" s="34">
        <f t="shared" si="2"/>
        <v>12291807.91</v>
      </c>
      <c r="G31" s="34">
        <f t="shared" si="2"/>
        <v>17007254.780000001</v>
      </c>
      <c r="H31" s="34">
        <f t="shared" si="2"/>
        <v>12157402.5</v>
      </c>
      <c r="I31" s="34">
        <f t="shared" si="2"/>
        <v>16816959.25</v>
      </c>
      <c r="J31" s="34">
        <f t="shared" si="2"/>
        <v>14321649.370000001</v>
      </c>
      <c r="K31" s="34">
        <f t="shared" si="2"/>
        <v>17324330.620000001</v>
      </c>
      <c r="L31" s="34">
        <f t="shared" si="2"/>
        <v>19516636.109999999</v>
      </c>
      <c r="M31" s="34">
        <f t="shared" si="2"/>
        <v>16700198.630000001</v>
      </c>
      <c r="N31" s="34">
        <f t="shared" si="2"/>
        <v>191480260.06</v>
      </c>
      <c r="O31" s="35"/>
    </row>
    <row r="32" spans="1:15" ht="15.75" thickTop="1" x14ac:dyDescent="0.25">
      <c r="B32" s="35"/>
      <c r="C32" s="1"/>
      <c r="D32" s="1"/>
      <c r="E32" s="1"/>
      <c r="F32" s="1"/>
      <c r="G32" s="1"/>
      <c r="H32" s="1"/>
      <c r="I32" s="1"/>
      <c r="J32" s="1"/>
      <c r="K32" s="1"/>
      <c r="M32" s="1"/>
      <c r="O32" s="36"/>
    </row>
    <row r="33" spans="1:15" x14ac:dyDescent="0.2">
      <c r="A33" s="15" t="s">
        <v>50</v>
      </c>
      <c r="B33" s="1">
        <v>0</v>
      </c>
      <c r="C33" s="1">
        <v>0</v>
      </c>
      <c r="D33" s="1">
        <v>0</v>
      </c>
      <c r="E33" s="1">
        <v>0</v>
      </c>
      <c r="F33" s="1">
        <v>8100</v>
      </c>
      <c r="G33" s="1">
        <v>1275</v>
      </c>
      <c r="H33" s="1">
        <v>0</v>
      </c>
      <c r="I33" s="1">
        <v>300</v>
      </c>
      <c r="J33" s="1">
        <v>112.5</v>
      </c>
      <c r="K33" s="1">
        <v>0</v>
      </c>
      <c r="L33" s="1">
        <v>0</v>
      </c>
      <c r="M33" s="1">
        <v>0</v>
      </c>
      <c r="N33" s="17">
        <f>SUM(B33:M33)</f>
        <v>9787.5</v>
      </c>
      <c r="O33" s="1"/>
    </row>
    <row r="34" spans="1:15" x14ac:dyDescent="0.2">
      <c r="A34" s="15" t="s">
        <v>51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7">
        <f>SUM(B34:M34)</f>
        <v>0</v>
      </c>
      <c r="O34" s="17"/>
    </row>
    <row r="35" spans="1:15" x14ac:dyDescent="0.2">
      <c r="A35" s="15" t="s">
        <v>52</v>
      </c>
      <c r="B35" s="1">
        <v>1140023.82</v>
      </c>
      <c r="C35" s="1">
        <v>849048.68</v>
      </c>
      <c r="D35" s="1">
        <v>1561078.49</v>
      </c>
      <c r="E35" s="1">
        <v>1155644.42</v>
      </c>
      <c r="F35" s="1">
        <v>1226526.3700000001</v>
      </c>
      <c r="G35" s="1">
        <v>1432143.95</v>
      </c>
      <c r="H35" s="1">
        <v>1121841.0900000001</v>
      </c>
      <c r="I35" s="1">
        <v>1122116.0900000001</v>
      </c>
      <c r="J35" s="1">
        <v>1380133.71</v>
      </c>
      <c r="K35" s="1">
        <v>1221048.8400000001</v>
      </c>
      <c r="L35" s="1">
        <v>490610.27</v>
      </c>
      <c r="M35" s="1">
        <v>1993323.85</v>
      </c>
      <c r="N35" s="17">
        <f>SUM(B35:M35)</f>
        <v>14693539.58</v>
      </c>
      <c r="O35" s="1"/>
    </row>
    <row r="36" spans="1:15" x14ac:dyDescent="0.2">
      <c r="A36" s="15" t="s">
        <v>53</v>
      </c>
      <c r="B36" s="37">
        <v>9275250</v>
      </c>
      <c r="C36" s="37">
        <v>8759250</v>
      </c>
      <c r="D36" s="37">
        <v>10284450</v>
      </c>
      <c r="E36" s="37">
        <v>9181950</v>
      </c>
      <c r="F36" s="37">
        <v>6798750</v>
      </c>
      <c r="G36" s="37">
        <v>8435250</v>
      </c>
      <c r="H36" s="38">
        <v>6771000</v>
      </c>
      <c r="I36" s="37">
        <v>9365100</v>
      </c>
      <c r="J36" s="37">
        <v>7976250</v>
      </c>
      <c r="K36" s="37">
        <v>9647850</v>
      </c>
      <c r="L36" s="37">
        <v>10869750</v>
      </c>
      <c r="M36" s="37">
        <v>9300750</v>
      </c>
      <c r="N36" s="39">
        <f>SUM(B36:M36)</f>
        <v>106665600</v>
      </c>
    </row>
    <row r="38" spans="1:15" ht="15" x14ac:dyDescent="0.25">
      <c r="I38" s="35"/>
      <c r="J38" s="35"/>
    </row>
    <row r="39" spans="1:15" x14ac:dyDescent="0.2">
      <c r="J39" s="1"/>
      <c r="N39" s="17"/>
    </row>
    <row r="42" spans="1:15" x14ac:dyDescent="0.2">
      <c r="N42" s="1"/>
    </row>
    <row r="43" spans="1:15" ht="15" x14ac:dyDescent="0.25">
      <c r="B43" s="40"/>
    </row>
    <row r="44" spans="1:15" x14ac:dyDescent="0.2">
      <c r="B44" s="1"/>
    </row>
    <row r="95" spans="13:13" x14ac:dyDescent="0.2">
      <c r="M95" s="79"/>
    </row>
  </sheetData>
  <printOptions horizontalCentered="1"/>
  <pageMargins left="0" right="0" top="0.5" bottom="0.5" header="0.5" footer="0.5"/>
  <pageSetup paperSize="5" scale="84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tabSelected="1" zoomScaleNormal="100" workbookViewId="0">
      <selection activeCell="R29" sqref="R29"/>
    </sheetView>
  </sheetViews>
  <sheetFormatPr defaultRowHeight="12.75" x14ac:dyDescent="0.2"/>
  <cols>
    <col min="1" max="1" width="24.7109375" style="15" customWidth="1"/>
    <col min="2" max="3" width="12.85546875" style="15" customWidth="1"/>
    <col min="4" max="7" width="12.85546875" style="15" bestFit="1" customWidth="1"/>
    <col min="8" max="8" width="14" style="15" bestFit="1" customWidth="1"/>
    <col min="9" max="13" width="12.85546875" style="15" bestFit="1" customWidth="1"/>
    <col min="14" max="14" width="14.42578125" style="15" bestFit="1" customWidth="1"/>
    <col min="15" max="256" width="9.140625" style="15"/>
    <col min="257" max="257" width="24.7109375" style="15" customWidth="1"/>
    <col min="258" max="259" width="12.85546875" style="15" customWidth="1"/>
    <col min="260" max="263" width="12.85546875" style="15" bestFit="1" customWidth="1"/>
    <col min="264" max="264" width="14" style="15" bestFit="1" customWidth="1"/>
    <col min="265" max="269" width="12.85546875" style="15" bestFit="1" customWidth="1"/>
    <col min="270" max="270" width="14.42578125" style="15" bestFit="1" customWidth="1"/>
    <col min="271" max="512" width="9.140625" style="15"/>
    <col min="513" max="513" width="24.7109375" style="15" customWidth="1"/>
    <col min="514" max="515" width="12.85546875" style="15" customWidth="1"/>
    <col min="516" max="519" width="12.85546875" style="15" bestFit="1" customWidth="1"/>
    <col min="520" max="520" width="14" style="15" bestFit="1" customWidth="1"/>
    <col min="521" max="525" width="12.85546875" style="15" bestFit="1" customWidth="1"/>
    <col min="526" max="526" width="14.42578125" style="15" bestFit="1" customWidth="1"/>
    <col min="527" max="768" width="9.140625" style="15"/>
    <col min="769" max="769" width="24.7109375" style="15" customWidth="1"/>
    <col min="770" max="771" width="12.85546875" style="15" customWidth="1"/>
    <col min="772" max="775" width="12.85546875" style="15" bestFit="1" customWidth="1"/>
    <col min="776" max="776" width="14" style="15" bestFit="1" customWidth="1"/>
    <col min="777" max="781" width="12.85546875" style="15" bestFit="1" customWidth="1"/>
    <col min="782" max="782" width="14.42578125" style="15" bestFit="1" customWidth="1"/>
    <col min="783" max="1024" width="9.140625" style="15"/>
    <col min="1025" max="1025" width="24.7109375" style="15" customWidth="1"/>
    <col min="1026" max="1027" width="12.85546875" style="15" customWidth="1"/>
    <col min="1028" max="1031" width="12.85546875" style="15" bestFit="1" customWidth="1"/>
    <col min="1032" max="1032" width="14" style="15" bestFit="1" customWidth="1"/>
    <col min="1033" max="1037" width="12.85546875" style="15" bestFit="1" customWidth="1"/>
    <col min="1038" max="1038" width="14.42578125" style="15" bestFit="1" customWidth="1"/>
    <col min="1039" max="1280" width="9.140625" style="15"/>
    <col min="1281" max="1281" width="24.7109375" style="15" customWidth="1"/>
    <col min="1282" max="1283" width="12.85546875" style="15" customWidth="1"/>
    <col min="1284" max="1287" width="12.85546875" style="15" bestFit="1" customWidth="1"/>
    <col min="1288" max="1288" width="14" style="15" bestFit="1" customWidth="1"/>
    <col min="1289" max="1293" width="12.85546875" style="15" bestFit="1" customWidth="1"/>
    <col min="1294" max="1294" width="14.42578125" style="15" bestFit="1" customWidth="1"/>
    <col min="1295" max="1536" width="9.140625" style="15"/>
    <col min="1537" max="1537" width="24.7109375" style="15" customWidth="1"/>
    <col min="1538" max="1539" width="12.85546875" style="15" customWidth="1"/>
    <col min="1540" max="1543" width="12.85546875" style="15" bestFit="1" customWidth="1"/>
    <col min="1544" max="1544" width="14" style="15" bestFit="1" customWidth="1"/>
    <col min="1545" max="1549" width="12.85546875" style="15" bestFit="1" customWidth="1"/>
    <col min="1550" max="1550" width="14.42578125" style="15" bestFit="1" customWidth="1"/>
    <col min="1551" max="1792" width="9.140625" style="15"/>
    <col min="1793" max="1793" width="24.7109375" style="15" customWidth="1"/>
    <col min="1794" max="1795" width="12.85546875" style="15" customWidth="1"/>
    <col min="1796" max="1799" width="12.85546875" style="15" bestFit="1" customWidth="1"/>
    <col min="1800" max="1800" width="14" style="15" bestFit="1" customWidth="1"/>
    <col min="1801" max="1805" width="12.85546875" style="15" bestFit="1" customWidth="1"/>
    <col min="1806" max="1806" width="14.42578125" style="15" bestFit="1" customWidth="1"/>
    <col min="1807" max="2048" width="9.140625" style="15"/>
    <col min="2049" max="2049" width="24.7109375" style="15" customWidth="1"/>
    <col min="2050" max="2051" width="12.85546875" style="15" customWidth="1"/>
    <col min="2052" max="2055" width="12.85546875" style="15" bestFit="1" customWidth="1"/>
    <col min="2056" max="2056" width="14" style="15" bestFit="1" customWidth="1"/>
    <col min="2057" max="2061" width="12.85546875" style="15" bestFit="1" customWidth="1"/>
    <col min="2062" max="2062" width="14.42578125" style="15" bestFit="1" customWidth="1"/>
    <col min="2063" max="2304" width="9.140625" style="15"/>
    <col min="2305" max="2305" width="24.7109375" style="15" customWidth="1"/>
    <col min="2306" max="2307" width="12.85546875" style="15" customWidth="1"/>
    <col min="2308" max="2311" width="12.85546875" style="15" bestFit="1" customWidth="1"/>
    <col min="2312" max="2312" width="14" style="15" bestFit="1" customWidth="1"/>
    <col min="2313" max="2317" width="12.85546875" style="15" bestFit="1" customWidth="1"/>
    <col min="2318" max="2318" width="14.42578125" style="15" bestFit="1" customWidth="1"/>
    <col min="2319" max="2560" width="9.140625" style="15"/>
    <col min="2561" max="2561" width="24.7109375" style="15" customWidth="1"/>
    <col min="2562" max="2563" width="12.85546875" style="15" customWidth="1"/>
    <col min="2564" max="2567" width="12.85546875" style="15" bestFit="1" customWidth="1"/>
    <col min="2568" max="2568" width="14" style="15" bestFit="1" customWidth="1"/>
    <col min="2569" max="2573" width="12.85546875" style="15" bestFit="1" customWidth="1"/>
    <col min="2574" max="2574" width="14.42578125" style="15" bestFit="1" customWidth="1"/>
    <col min="2575" max="2816" width="9.140625" style="15"/>
    <col min="2817" max="2817" width="24.7109375" style="15" customWidth="1"/>
    <col min="2818" max="2819" width="12.85546875" style="15" customWidth="1"/>
    <col min="2820" max="2823" width="12.85546875" style="15" bestFit="1" customWidth="1"/>
    <col min="2824" max="2824" width="14" style="15" bestFit="1" customWidth="1"/>
    <col min="2825" max="2829" width="12.85546875" style="15" bestFit="1" customWidth="1"/>
    <col min="2830" max="2830" width="14.42578125" style="15" bestFit="1" customWidth="1"/>
    <col min="2831" max="3072" width="9.140625" style="15"/>
    <col min="3073" max="3073" width="24.7109375" style="15" customWidth="1"/>
    <col min="3074" max="3075" width="12.85546875" style="15" customWidth="1"/>
    <col min="3076" max="3079" width="12.85546875" style="15" bestFit="1" customWidth="1"/>
    <col min="3080" max="3080" width="14" style="15" bestFit="1" customWidth="1"/>
    <col min="3081" max="3085" width="12.85546875" style="15" bestFit="1" customWidth="1"/>
    <col min="3086" max="3086" width="14.42578125" style="15" bestFit="1" customWidth="1"/>
    <col min="3087" max="3328" width="9.140625" style="15"/>
    <col min="3329" max="3329" width="24.7109375" style="15" customWidth="1"/>
    <col min="3330" max="3331" width="12.85546875" style="15" customWidth="1"/>
    <col min="3332" max="3335" width="12.85546875" style="15" bestFit="1" customWidth="1"/>
    <col min="3336" max="3336" width="14" style="15" bestFit="1" customWidth="1"/>
    <col min="3337" max="3341" width="12.85546875" style="15" bestFit="1" customWidth="1"/>
    <col min="3342" max="3342" width="14.42578125" style="15" bestFit="1" customWidth="1"/>
    <col min="3343" max="3584" width="9.140625" style="15"/>
    <col min="3585" max="3585" width="24.7109375" style="15" customWidth="1"/>
    <col min="3586" max="3587" width="12.85546875" style="15" customWidth="1"/>
    <col min="3588" max="3591" width="12.85546875" style="15" bestFit="1" customWidth="1"/>
    <col min="3592" max="3592" width="14" style="15" bestFit="1" customWidth="1"/>
    <col min="3593" max="3597" width="12.85546875" style="15" bestFit="1" customWidth="1"/>
    <col min="3598" max="3598" width="14.42578125" style="15" bestFit="1" customWidth="1"/>
    <col min="3599" max="3840" width="9.140625" style="15"/>
    <col min="3841" max="3841" width="24.7109375" style="15" customWidth="1"/>
    <col min="3842" max="3843" width="12.85546875" style="15" customWidth="1"/>
    <col min="3844" max="3847" width="12.85546875" style="15" bestFit="1" customWidth="1"/>
    <col min="3848" max="3848" width="14" style="15" bestFit="1" customWidth="1"/>
    <col min="3849" max="3853" width="12.85546875" style="15" bestFit="1" customWidth="1"/>
    <col min="3854" max="3854" width="14.42578125" style="15" bestFit="1" customWidth="1"/>
    <col min="3855" max="4096" width="9.140625" style="15"/>
    <col min="4097" max="4097" width="24.7109375" style="15" customWidth="1"/>
    <col min="4098" max="4099" width="12.85546875" style="15" customWidth="1"/>
    <col min="4100" max="4103" width="12.85546875" style="15" bestFit="1" customWidth="1"/>
    <col min="4104" max="4104" width="14" style="15" bestFit="1" customWidth="1"/>
    <col min="4105" max="4109" width="12.85546875" style="15" bestFit="1" customWidth="1"/>
    <col min="4110" max="4110" width="14.42578125" style="15" bestFit="1" customWidth="1"/>
    <col min="4111" max="4352" width="9.140625" style="15"/>
    <col min="4353" max="4353" width="24.7109375" style="15" customWidth="1"/>
    <col min="4354" max="4355" width="12.85546875" style="15" customWidth="1"/>
    <col min="4356" max="4359" width="12.85546875" style="15" bestFit="1" customWidth="1"/>
    <col min="4360" max="4360" width="14" style="15" bestFit="1" customWidth="1"/>
    <col min="4361" max="4365" width="12.85546875" style="15" bestFit="1" customWidth="1"/>
    <col min="4366" max="4366" width="14.42578125" style="15" bestFit="1" customWidth="1"/>
    <col min="4367" max="4608" width="9.140625" style="15"/>
    <col min="4609" max="4609" width="24.7109375" style="15" customWidth="1"/>
    <col min="4610" max="4611" width="12.85546875" style="15" customWidth="1"/>
    <col min="4612" max="4615" width="12.85546875" style="15" bestFit="1" customWidth="1"/>
    <col min="4616" max="4616" width="14" style="15" bestFit="1" customWidth="1"/>
    <col min="4617" max="4621" width="12.85546875" style="15" bestFit="1" customWidth="1"/>
    <col min="4622" max="4622" width="14.42578125" style="15" bestFit="1" customWidth="1"/>
    <col min="4623" max="4864" width="9.140625" style="15"/>
    <col min="4865" max="4865" width="24.7109375" style="15" customWidth="1"/>
    <col min="4866" max="4867" width="12.85546875" style="15" customWidth="1"/>
    <col min="4868" max="4871" width="12.85546875" style="15" bestFit="1" customWidth="1"/>
    <col min="4872" max="4872" width="14" style="15" bestFit="1" customWidth="1"/>
    <col min="4873" max="4877" width="12.85546875" style="15" bestFit="1" customWidth="1"/>
    <col min="4878" max="4878" width="14.42578125" style="15" bestFit="1" customWidth="1"/>
    <col min="4879" max="5120" width="9.140625" style="15"/>
    <col min="5121" max="5121" width="24.7109375" style="15" customWidth="1"/>
    <col min="5122" max="5123" width="12.85546875" style="15" customWidth="1"/>
    <col min="5124" max="5127" width="12.85546875" style="15" bestFit="1" customWidth="1"/>
    <col min="5128" max="5128" width="14" style="15" bestFit="1" customWidth="1"/>
    <col min="5129" max="5133" width="12.85546875" style="15" bestFit="1" customWidth="1"/>
    <col min="5134" max="5134" width="14.42578125" style="15" bestFit="1" customWidth="1"/>
    <col min="5135" max="5376" width="9.140625" style="15"/>
    <col min="5377" max="5377" width="24.7109375" style="15" customWidth="1"/>
    <col min="5378" max="5379" width="12.85546875" style="15" customWidth="1"/>
    <col min="5380" max="5383" width="12.85546875" style="15" bestFit="1" customWidth="1"/>
    <col min="5384" max="5384" width="14" style="15" bestFit="1" customWidth="1"/>
    <col min="5385" max="5389" width="12.85546875" style="15" bestFit="1" customWidth="1"/>
    <col min="5390" max="5390" width="14.42578125" style="15" bestFit="1" customWidth="1"/>
    <col min="5391" max="5632" width="9.140625" style="15"/>
    <col min="5633" max="5633" width="24.7109375" style="15" customWidth="1"/>
    <col min="5634" max="5635" width="12.85546875" style="15" customWidth="1"/>
    <col min="5636" max="5639" width="12.85546875" style="15" bestFit="1" customWidth="1"/>
    <col min="5640" max="5640" width="14" style="15" bestFit="1" customWidth="1"/>
    <col min="5641" max="5645" width="12.85546875" style="15" bestFit="1" customWidth="1"/>
    <col min="5646" max="5646" width="14.42578125" style="15" bestFit="1" customWidth="1"/>
    <col min="5647" max="5888" width="9.140625" style="15"/>
    <col min="5889" max="5889" width="24.7109375" style="15" customWidth="1"/>
    <col min="5890" max="5891" width="12.85546875" style="15" customWidth="1"/>
    <col min="5892" max="5895" width="12.85546875" style="15" bestFit="1" customWidth="1"/>
    <col min="5896" max="5896" width="14" style="15" bestFit="1" customWidth="1"/>
    <col min="5897" max="5901" width="12.85546875" style="15" bestFit="1" customWidth="1"/>
    <col min="5902" max="5902" width="14.42578125" style="15" bestFit="1" customWidth="1"/>
    <col min="5903" max="6144" width="9.140625" style="15"/>
    <col min="6145" max="6145" width="24.7109375" style="15" customWidth="1"/>
    <col min="6146" max="6147" width="12.85546875" style="15" customWidth="1"/>
    <col min="6148" max="6151" width="12.85546875" style="15" bestFit="1" customWidth="1"/>
    <col min="6152" max="6152" width="14" style="15" bestFit="1" customWidth="1"/>
    <col min="6153" max="6157" width="12.85546875" style="15" bestFit="1" customWidth="1"/>
    <col min="6158" max="6158" width="14.42578125" style="15" bestFit="1" customWidth="1"/>
    <col min="6159" max="6400" width="9.140625" style="15"/>
    <col min="6401" max="6401" width="24.7109375" style="15" customWidth="1"/>
    <col min="6402" max="6403" width="12.85546875" style="15" customWidth="1"/>
    <col min="6404" max="6407" width="12.85546875" style="15" bestFit="1" customWidth="1"/>
    <col min="6408" max="6408" width="14" style="15" bestFit="1" customWidth="1"/>
    <col min="6409" max="6413" width="12.85546875" style="15" bestFit="1" customWidth="1"/>
    <col min="6414" max="6414" width="14.42578125" style="15" bestFit="1" customWidth="1"/>
    <col min="6415" max="6656" width="9.140625" style="15"/>
    <col min="6657" max="6657" width="24.7109375" style="15" customWidth="1"/>
    <col min="6658" max="6659" width="12.85546875" style="15" customWidth="1"/>
    <col min="6660" max="6663" width="12.85546875" style="15" bestFit="1" customWidth="1"/>
    <col min="6664" max="6664" width="14" style="15" bestFit="1" customWidth="1"/>
    <col min="6665" max="6669" width="12.85546875" style="15" bestFit="1" customWidth="1"/>
    <col min="6670" max="6670" width="14.42578125" style="15" bestFit="1" customWidth="1"/>
    <col min="6671" max="6912" width="9.140625" style="15"/>
    <col min="6913" max="6913" width="24.7109375" style="15" customWidth="1"/>
    <col min="6914" max="6915" width="12.85546875" style="15" customWidth="1"/>
    <col min="6916" max="6919" width="12.85546875" style="15" bestFit="1" customWidth="1"/>
    <col min="6920" max="6920" width="14" style="15" bestFit="1" customWidth="1"/>
    <col min="6921" max="6925" width="12.85546875" style="15" bestFit="1" customWidth="1"/>
    <col min="6926" max="6926" width="14.42578125" style="15" bestFit="1" customWidth="1"/>
    <col min="6927" max="7168" width="9.140625" style="15"/>
    <col min="7169" max="7169" width="24.7109375" style="15" customWidth="1"/>
    <col min="7170" max="7171" width="12.85546875" style="15" customWidth="1"/>
    <col min="7172" max="7175" width="12.85546875" style="15" bestFit="1" customWidth="1"/>
    <col min="7176" max="7176" width="14" style="15" bestFit="1" customWidth="1"/>
    <col min="7177" max="7181" width="12.85546875" style="15" bestFit="1" customWidth="1"/>
    <col min="7182" max="7182" width="14.42578125" style="15" bestFit="1" customWidth="1"/>
    <col min="7183" max="7424" width="9.140625" style="15"/>
    <col min="7425" max="7425" width="24.7109375" style="15" customWidth="1"/>
    <col min="7426" max="7427" width="12.85546875" style="15" customWidth="1"/>
    <col min="7428" max="7431" width="12.85546875" style="15" bestFit="1" customWidth="1"/>
    <col min="7432" max="7432" width="14" style="15" bestFit="1" customWidth="1"/>
    <col min="7433" max="7437" width="12.85546875" style="15" bestFit="1" customWidth="1"/>
    <col min="7438" max="7438" width="14.42578125" style="15" bestFit="1" customWidth="1"/>
    <col min="7439" max="7680" width="9.140625" style="15"/>
    <col min="7681" max="7681" width="24.7109375" style="15" customWidth="1"/>
    <col min="7682" max="7683" width="12.85546875" style="15" customWidth="1"/>
    <col min="7684" max="7687" width="12.85546875" style="15" bestFit="1" customWidth="1"/>
    <col min="7688" max="7688" width="14" style="15" bestFit="1" customWidth="1"/>
    <col min="7689" max="7693" width="12.85546875" style="15" bestFit="1" customWidth="1"/>
    <col min="7694" max="7694" width="14.42578125" style="15" bestFit="1" customWidth="1"/>
    <col min="7695" max="7936" width="9.140625" style="15"/>
    <col min="7937" max="7937" width="24.7109375" style="15" customWidth="1"/>
    <col min="7938" max="7939" width="12.85546875" style="15" customWidth="1"/>
    <col min="7940" max="7943" width="12.85546875" style="15" bestFit="1" customWidth="1"/>
    <col min="7944" max="7944" width="14" style="15" bestFit="1" customWidth="1"/>
    <col min="7945" max="7949" width="12.85546875" style="15" bestFit="1" customWidth="1"/>
    <col min="7950" max="7950" width="14.42578125" style="15" bestFit="1" customWidth="1"/>
    <col min="7951" max="8192" width="9.140625" style="15"/>
    <col min="8193" max="8193" width="24.7109375" style="15" customWidth="1"/>
    <col min="8194" max="8195" width="12.85546875" style="15" customWidth="1"/>
    <col min="8196" max="8199" width="12.85546875" style="15" bestFit="1" customWidth="1"/>
    <col min="8200" max="8200" width="14" style="15" bestFit="1" customWidth="1"/>
    <col min="8201" max="8205" width="12.85546875" style="15" bestFit="1" customWidth="1"/>
    <col min="8206" max="8206" width="14.42578125" style="15" bestFit="1" customWidth="1"/>
    <col min="8207" max="8448" width="9.140625" style="15"/>
    <col min="8449" max="8449" width="24.7109375" style="15" customWidth="1"/>
    <col min="8450" max="8451" width="12.85546875" style="15" customWidth="1"/>
    <col min="8452" max="8455" width="12.85546875" style="15" bestFit="1" customWidth="1"/>
    <col min="8456" max="8456" width="14" style="15" bestFit="1" customWidth="1"/>
    <col min="8457" max="8461" width="12.85546875" style="15" bestFit="1" customWidth="1"/>
    <col min="8462" max="8462" width="14.42578125" style="15" bestFit="1" customWidth="1"/>
    <col min="8463" max="8704" width="9.140625" style="15"/>
    <col min="8705" max="8705" width="24.7109375" style="15" customWidth="1"/>
    <col min="8706" max="8707" width="12.85546875" style="15" customWidth="1"/>
    <col min="8708" max="8711" width="12.85546875" style="15" bestFit="1" customWidth="1"/>
    <col min="8712" max="8712" width="14" style="15" bestFit="1" customWidth="1"/>
    <col min="8713" max="8717" width="12.85546875" style="15" bestFit="1" customWidth="1"/>
    <col min="8718" max="8718" width="14.42578125" style="15" bestFit="1" customWidth="1"/>
    <col min="8719" max="8960" width="9.140625" style="15"/>
    <col min="8961" max="8961" width="24.7109375" style="15" customWidth="1"/>
    <col min="8962" max="8963" width="12.85546875" style="15" customWidth="1"/>
    <col min="8964" max="8967" width="12.85546875" style="15" bestFit="1" customWidth="1"/>
    <col min="8968" max="8968" width="14" style="15" bestFit="1" customWidth="1"/>
    <col min="8969" max="8973" width="12.85546875" style="15" bestFit="1" customWidth="1"/>
    <col min="8974" max="8974" width="14.42578125" style="15" bestFit="1" customWidth="1"/>
    <col min="8975" max="9216" width="9.140625" style="15"/>
    <col min="9217" max="9217" width="24.7109375" style="15" customWidth="1"/>
    <col min="9218" max="9219" width="12.85546875" style="15" customWidth="1"/>
    <col min="9220" max="9223" width="12.85546875" style="15" bestFit="1" customWidth="1"/>
    <col min="9224" max="9224" width="14" style="15" bestFit="1" customWidth="1"/>
    <col min="9225" max="9229" width="12.85546875" style="15" bestFit="1" customWidth="1"/>
    <col min="9230" max="9230" width="14.42578125" style="15" bestFit="1" customWidth="1"/>
    <col min="9231" max="9472" width="9.140625" style="15"/>
    <col min="9473" max="9473" width="24.7109375" style="15" customWidth="1"/>
    <col min="9474" max="9475" width="12.85546875" style="15" customWidth="1"/>
    <col min="9476" max="9479" width="12.85546875" style="15" bestFit="1" customWidth="1"/>
    <col min="9480" max="9480" width="14" style="15" bestFit="1" customWidth="1"/>
    <col min="9481" max="9485" width="12.85546875" style="15" bestFit="1" customWidth="1"/>
    <col min="9486" max="9486" width="14.42578125" style="15" bestFit="1" customWidth="1"/>
    <col min="9487" max="9728" width="9.140625" style="15"/>
    <col min="9729" max="9729" width="24.7109375" style="15" customWidth="1"/>
    <col min="9730" max="9731" width="12.85546875" style="15" customWidth="1"/>
    <col min="9732" max="9735" width="12.85546875" style="15" bestFit="1" customWidth="1"/>
    <col min="9736" max="9736" width="14" style="15" bestFit="1" customWidth="1"/>
    <col min="9737" max="9741" width="12.85546875" style="15" bestFit="1" customWidth="1"/>
    <col min="9742" max="9742" width="14.42578125" style="15" bestFit="1" customWidth="1"/>
    <col min="9743" max="9984" width="9.140625" style="15"/>
    <col min="9985" max="9985" width="24.7109375" style="15" customWidth="1"/>
    <col min="9986" max="9987" width="12.85546875" style="15" customWidth="1"/>
    <col min="9988" max="9991" width="12.85546875" style="15" bestFit="1" customWidth="1"/>
    <col min="9992" max="9992" width="14" style="15" bestFit="1" customWidth="1"/>
    <col min="9993" max="9997" width="12.85546875" style="15" bestFit="1" customWidth="1"/>
    <col min="9998" max="9998" width="14.42578125" style="15" bestFit="1" customWidth="1"/>
    <col min="9999" max="10240" width="9.140625" style="15"/>
    <col min="10241" max="10241" width="24.7109375" style="15" customWidth="1"/>
    <col min="10242" max="10243" width="12.85546875" style="15" customWidth="1"/>
    <col min="10244" max="10247" width="12.85546875" style="15" bestFit="1" customWidth="1"/>
    <col min="10248" max="10248" width="14" style="15" bestFit="1" customWidth="1"/>
    <col min="10249" max="10253" width="12.85546875" style="15" bestFit="1" customWidth="1"/>
    <col min="10254" max="10254" width="14.42578125" style="15" bestFit="1" customWidth="1"/>
    <col min="10255" max="10496" width="9.140625" style="15"/>
    <col min="10497" max="10497" width="24.7109375" style="15" customWidth="1"/>
    <col min="10498" max="10499" width="12.85546875" style="15" customWidth="1"/>
    <col min="10500" max="10503" width="12.85546875" style="15" bestFit="1" customWidth="1"/>
    <col min="10504" max="10504" width="14" style="15" bestFit="1" customWidth="1"/>
    <col min="10505" max="10509" width="12.85546875" style="15" bestFit="1" customWidth="1"/>
    <col min="10510" max="10510" width="14.42578125" style="15" bestFit="1" customWidth="1"/>
    <col min="10511" max="10752" width="9.140625" style="15"/>
    <col min="10753" max="10753" width="24.7109375" style="15" customWidth="1"/>
    <col min="10754" max="10755" width="12.85546875" style="15" customWidth="1"/>
    <col min="10756" max="10759" width="12.85546875" style="15" bestFit="1" customWidth="1"/>
    <col min="10760" max="10760" width="14" style="15" bestFit="1" customWidth="1"/>
    <col min="10761" max="10765" width="12.85546875" style="15" bestFit="1" customWidth="1"/>
    <col min="10766" max="10766" width="14.42578125" style="15" bestFit="1" customWidth="1"/>
    <col min="10767" max="11008" width="9.140625" style="15"/>
    <col min="11009" max="11009" width="24.7109375" style="15" customWidth="1"/>
    <col min="11010" max="11011" width="12.85546875" style="15" customWidth="1"/>
    <col min="11012" max="11015" width="12.85546875" style="15" bestFit="1" customWidth="1"/>
    <col min="11016" max="11016" width="14" style="15" bestFit="1" customWidth="1"/>
    <col min="11017" max="11021" width="12.85546875" style="15" bestFit="1" customWidth="1"/>
    <col min="11022" max="11022" width="14.42578125" style="15" bestFit="1" customWidth="1"/>
    <col min="11023" max="11264" width="9.140625" style="15"/>
    <col min="11265" max="11265" width="24.7109375" style="15" customWidth="1"/>
    <col min="11266" max="11267" width="12.85546875" style="15" customWidth="1"/>
    <col min="11268" max="11271" width="12.85546875" style="15" bestFit="1" customWidth="1"/>
    <col min="11272" max="11272" width="14" style="15" bestFit="1" customWidth="1"/>
    <col min="11273" max="11277" width="12.85546875" style="15" bestFit="1" customWidth="1"/>
    <col min="11278" max="11278" width="14.42578125" style="15" bestFit="1" customWidth="1"/>
    <col min="11279" max="11520" width="9.140625" style="15"/>
    <col min="11521" max="11521" width="24.7109375" style="15" customWidth="1"/>
    <col min="11522" max="11523" width="12.85546875" style="15" customWidth="1"/>
    <col min="11524" max="11527" width="12.85546875" style="15" bestFit="1" customWidth="1"/>
    <col min="11528" max="11528" width="14" style="15" bestFit="1" customWidth="1"/>
    <col min="11529" max="11533" width="12.85546875" style="15" bestFit="1" customWidth="1"/>
    <col min="11534" max="11534" width="14.42578125" style="15" bestFit="1" customWidth="1"/>
    <col min="11535" max="11776" width="9.140625" style="15"/>
    <col min="11777" max="11777" width="24.7109375" style="15" customWidth="1"/>
    <col min="11778" max="11779" width="12.85546875" style="15" customWidth="1"/>
    <col min="11780" max="11783" width="12.85546875" style="15" bestFit="1" customWidth="1"/>
    <col min="11784" max="11784" width="14" style="15" bestFit="1" customWidth="1"/>
    <col min="11785" max="11789" width="12.85546875" style="15" bestFit="1" customWidth="1"/>
    <col min="11790" max="11790" width="14.42578125" style="15" bestFit="1" customWidth="1"/>
    <col min="11791" max="12032" width="9.140625" style="15"/>
    <col min="12033" max="12033" width="24.7109375" style="15" customWidth="1"/>
    <col min="12034" max="12035" width="12.85546875" style="15" customWidth="1"/>
    <col min="12036" max="12039" width="12.85546875" style="15" bestFit="1" customWidth="1"/>
    <col min="12040" max="12040" width="14" style="15" bestFit="1" customWidth="1"/>
    <col min="12041" max="12045" width="12.85546875" style="15" bestFit="1" customWidth="1"/>
    <col min="12046" max="12046" width="14.42578125" style="15" bestFit="1" customWidth="1"/>
    <col min="12047" max="12288" width="9.140625" style="15"/>
    <col min="12289" max="12289" width="24.7109375" style="15" customWidth="1"/>
    <col min="12290" max="12291" width="12.85546875" style="15" customWidth="1"/>
    <col min="12292" max="12295" width="12.85546875" style="15" bestFit="1" customWidth="1"/>
    <col min="12296" max="12296" width="14" style="15" bestFit="1" customWidth="1"/>
    <col min="12297" max="12301" width="12.85546875" style="15" bestFit="1" customWidth="1"/>
    <col min="12302" max="12302" width="14.42578125" style="15" bestFit="1" customWidth="1"/>
    <col min="12303" max="12544" width="9.140625" style="15"/>
    <col min="12545" max="12545" width="24.7109375" style="15" customWidth="1"/>
    <col min="12546" max="12547" width="12.85546875" style="15" customWidth="1"/>
    <col min="12548" max="12551" width="12.85546875" style="15" bestFit="1" customWidth="1"/>
    <col min="12552" max="12552" width="14" style="15" bestFit="1" customWidth="1"/>
    <col min="12553" max="12557" width="12.85546875" style="15" bestFit="1" customWidth="1"/>
    <col min="12558" max="12558" width="14.42578125" style="15" bestFit="1" customWidth="1"/>
    <col min="12559" max="12800" width="9.140625" style="15"/>
    <col min="12801" max="12801" width="24.7109375" style="15" customWidth="1"/>
    <col min="12802" max="12803" width="12.85546875" style="15" customWidth="1"/>
    <col min="12804" max="12807" width="12.85546875" style="15" bestFit="1" customWidth="1"/>
    <col min="12808" max="12808" width="14" style="15" bestFit="1" customWidth="1"/>
    <col min="12809" max="12813" width="12.85546875" style="15" bestFit="1" customWidth="1"/>
    <col min="12814" max="12814" width="14.42578125" style="15" bestFit="1" customWidth="1"/>
    <col min="12815" max="13056" width="9.140625" style="15"/>
    <col min="13057" max="13057" width="24.7109375" style="15" customWidth="1"/>
    <col min="13058" max="13059" width="12.85546875" style="15" customWidth="1"/>
    <col min="13060" max="13063" width="12.85546875" style="15" bestFit="1" customWidth="1"/>
    <col min="13064" max="13064" width="14" style="15" bestFit="1" customWidth="1"/>
    <col min="13065" max="13069" width="12.85546875" style="15" bestFit="1" customWidth="1"/>
    <col min="13070" max="13070" width="14.42578125" style="15" bestFit="1" customWidth="1"/>
    <col min="13071" max="13312" width="9.140625" style="15"/>
    <col min="13313" max="13313" width="24.7109375" style="15" customWidth="1"/>
    <col min="13314" max="13315" width="12.85546875" style="15" customWidth="1"/>
    <col min="13316" max="13319" width="12.85546875" style="15" bestFit="1" customWidth="1"/>
    <col min="13320" max="13320" width="14" style="15" bestFit="1" customWidth="1"/>
    <col min="13321" max="13325" width="12.85546875" style="15" bestFit="1" customWidth="1"/>
    <col min="13326" max="13326" width="14.42578125" style="15" bestFit="1" customWidth="1"/>
    <col min="13327" max="13568" width="9.140625" style="15"/>
    <col min="13569" max="13569" width="24.7109375" style="15" customWidth="1"/>
    <col min="13570" max="13571" width="12.85546875" style="15" customWidth="1"/>
    <col min="13572" max="13575" width="12.85546875" style="15" bestFit="1" customWidth="1"/>
    <col min="13576" max="13576" width="14" style="15" bestFit="1" customWidth="1"/>
    <col min="13577" max="13581" width="12.85546875" style="15" bestFit="1" customWidth="1"/>
    <col min="13582" max="13582" width="14.42578125" style="15" bestFit="1" customWidth="1"/>
    <col min="13583" max="13824" width="9.140625" style="15"/>
    <col min="13825" max="13825" width="24.7109375" style="15" customWidth="1"/>
    <col min="13826" max="13827" width="12.85546875" style="15" customWidth="1"/>
    <col min="13828" max="13831" width="12.85546875" style="15" bestFit="1" customWidth="1"/>
    <col min="13832" max="13832" width="14" style="15" bestFit="1" customWidth="1"/>
    <col min="13833" max="13837" width="12.85546875" style="15" bestFit="1" customWidth="1"/>
    <col min="13838" max="13838" width="14.42578125" style="15" bestFit="1" customWidth="1"/>
    <col min="13839" max="14080" width="9.140625" style="15"/>
    <col min="14081" max="14081" width="24.7109375" style="15" customWidth="1"/>
    <col min="14082" max="14083" width="12.85546875" style="15" customWidth="1"/>
    <col min="14084" max="14087" width="12.85546875" style="15" bestFit="1" customWidth="1"/>
    <col min="14088" max="14088" width="14" style="15" bestFit="1" customWidth="1"/>
    <col min="14089" max="14093" width="12.85546875" style="15" bestFit="1" customWidth="1"/>
    <col min="14094" max="14094" width="14.42578125" style="15" bestFit="1" customWidth="1"/>
    <col min="14095" max="14336" width="9.140625" style="15"/>
    <col min="14337" max="14337" width="24.7109375" style="15" customWidth="1"/>
    <col min="14338" max="14339" width="12.85546875" style="15" customWidth="1"/>
    <col min="14340" max="14343" width="12.85546875" style="15" bestFit="1" customWidth="1"/>
    <col min="14344" max="14344" width="14" style="15" bestFit="1" customWidth="1"/>
    <col min="14345" max="14349" width="12.85546875" style="15" bestFit="1" customWidth="1"/>
    <col min="14350" max="14350" width="14.42578125" style="15" bestFit="1" customWidth="1"/>
    <col min="14351" max="14592" width="9.140625" style="15"/>
    <col min="14593" max="14593" width="24.7109375" style="15" customWidth="1"/>
    <col min="14594" max="14595" width="12.85546875" style="15" customWidth="1"/>
    <col min="14596" max="14599" width="12.85546875" style="15" bestFit="1" customWidth="1"/>
    <col min="14600" max="14600" width="14" style="15" bestFit="1" customWidth="1"/>
    <col min="14601" max="14605" width="12.85546875" style="15" bestFit="1" customWidth="1"/>
    <col min="14606" max="14606" width="14.42578125" style="15" bestFit="1" customWidth="1"/>
    <col min="14607" max="14848" width="9.140625" style="15"/>
    <col min="14849" max="14849" width="24.7109375" style="15" customWidth="1"/>
    <col min="14850" max="14851" width="12.85546875" style="15" customWidth="1"/>
    <col min="14852" max="14855" width="12.85546875" style="15" bestFit="1" customWidth="1"/>
    <col min="14856" max="14856" width="14" style="15" bestFit="1" customWidth="1"/>
    <col min="14857" max="14861" width="12.85546875" style="15" bestFit="1" customWidth="1"/>
    <col min="14862" max="14862" width="14.42578125" style="15" bestFit="1" customWidth="1"/>
    <col min="14863" max="15104" width="9.140625" style="15"/>
    <col min="15105" max="15105" width="24.7109375" style="15" customWidth="1"/>
    <col min="15106" max="15107" width="12.85546875" style="15" customWidth="1"/>
    <col min="15108" max="15111" width="12.85546875" style="15" bestFit="1" customWidth="1"/>
    <col min="15112" max="15112" width="14" style="15" bestFit="1" customWidth="1"/>
    <col min="15113" max="15117" width="12.85546875" style="15" bestFit="1" customWidth="1"/>
    <col min="15118" max="15118" width="14.42578125" style="15" bestFit="1" customWidth="1"/>
    <col min="15119" max="15360" width="9.140625" style="15"/>
    <col min="15361" max="15361" width="24.7109375" style="15" customWidth="1"/>
    <col min="15362" max="15363" width="12.85546875" style="15" customWidth="1"/>
    <col min="15364" max="15367" width="12.85546875" style="15" bestFit="1" customWidth="1"/>
    <col min="15368" max="15368" width="14" style="15" bestFit="1" customWidth="1"/>
    <col min="15369" max="15373" width="12.85546875" style="15" bestFit="1" customWidth="1"/>
    <col min="15374" max="15374" width="14.42578125" style="15" bestFit="1" customWidth="1"/>
    <col min="15375" max="15616" width="9.140625" style="15"/>
    <col min="15617" max="15617" width="24.7109375" style="15" customWidth="1"/>
    <col min="15618" max="15619" width="12.85546875" style="15" customWidth="1"/>
    <col min="15620" max="15623" width="12.85546875" style="15" bestFit="1" customWidth="1"/>
    <col min="15624" max="15624" width="14" style="15" bestFit="1" customWidth="1"/>
    <col min="15625" max="15629" width="12.85546875" style="15" bestFit="1" customWidth="1"/>
    <col min="15630" max="15630" width="14.42578125" style="15" bestFit="1" customWidth="1"/>
    <col min="15631" max="15872" width="9.140625" style="15"/>
    <col min="15873" max="15873" width="24.7109375" style="15" customWidth="1"/>
    <col min="15874" max="15875" width="12.85546875" style="15" customWidth="1"/>
    <col min="15876" max="15879" width="12.85546875" style="15" bestFit="1" customWidth="1"/>
    <col min="15880" max="15880" width="14" style="15" bestFit="1" customWidth="1"/>
    <col min="15881" max="15885" width="12.85546875" style="15" bestFit="1" customWidth="1"/>
    <col min="15886" max="15886" width="14.42578125" style="15" bestFit="1" customWidth="1"/>
    <col min="15887" max="16128" width="9.140625" style="15"/>
    <col min="16129" max="16129" width="24.7109375" style="15" customWidth="1"/>
    <col min="16130" max="16131" width="12.85546875" style="15" customWidth="1"/>
    <col min="16132" max="16135" width="12.85546875" style="15" bestFit="1" customWidth="1"/>
    <col min="16136" max="16136" width="14" style="15" bestFit="1" customWidth="1"/>
    <col min="16137" max="16141" width="12.85546875" style="15" bestFit="1" customWidth="1"/>
    <col min="16142" max="16142" width="14.42578125" style="15" bestFit="1" customWidth="1"/>
    <col min="16143" max="16384" width="9.140625" style="15"/>
  </cols>
  <sheetData>
    <row r="2" spans="1:14" ht="20.25" x14ac:dyDescent="0.3">
      <c r="A2" s="14" t="s">
        <v>260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17">
        <v>5091.6899999999996</v>
      </c>
      <c r="C6" s="1">
        <v>5163.1400000000003</v>
      </c>
      <c r="D6" s="17">
        <v>5416.39</v>
      </c>
      <c r="E6" s="17">
        <v>5454.01</v>
      </c>
      <c r="F6" s="6">
        <v>6322.62</v>
      </c>
      <c r="G6" s="17">
        <v>7829.6</v>
      </c>
      <c r="H6" s="17">
        <v>4530.07</v>
      </c>
      <c r="I6" s="17">
        <v>3779.53</v>
      </c>
      <c r="J6" s="17">
        <v>5754.4</v>
      </c>
      <c r="K6" s="17">
        <v>5925.64</v>
      </c>
      <c r="L6" s="1">
        <v>8322.08</v>
      </c>
      <c r="M6" s="17">
        <v>7734.48</v>
      </c>
      <c r="N6" s="17">
        <f t="shared" ref="N6:N22" si="0">SUM(B6:M6)</f>
        <v>71323.650000000009</v>
      </c>
    </row>
    <row r="7" spans="1:14" x14ac:dyDescent="0.2">
      <c r="A7" s="15" t="s">
        <v>11</v>
      </c>
      <c r="B7" s="17">
        <v>2357.21</v>
      </c>
      <c r="C7" s="1">
        <v>2390.29</v>
      </c>
      <c r="D7" s="17">
        <v>2507.5300000000002</v>
      </c>
      <c r="E7" s="17">
        <v>2524.94</v>
      </c>
      <c r="F7" s="6">
        <v>2927.07</v>
      </c>
      <c r="G7" s="17">
        <v>3624.73</v>
      </c>
      <c r="H7" s="17">
        <v>2097.21</v>
      </c>
      <c r="I7" s="17">
        <v>1749.74</v>
      </c>
      <c r="J7" s="17">
        <v>2664.01</v>
      </c>
      <c r="K7" s="17">
        <v>2743.29</v>
      </c>
      <c r="L7" s="1">
        <v>3852.73</v>
      </c>
      <c r="M7" s="17">
        <v>3580.69</v>
      </c>
      <c r="N7" s="17">
        <f t="shared" si="0"/>
        <v>33019.440000000002</v>
      </c>
    </row>
    <row r="8" spans="1:14" x14ac:dyDescent="0.2">
      <c r="A8" s="15" t="s">
        <v>12</v>
      </c>
      <c r="B8" s="17">
        <v>198735.79000000004</v>
      </c>
      <c r="C8" s="1">
        <v>201524.62</v>
      </c>
      <c r="D8" s="17">
        <v>211409.23</v>
      </c>
      <c r="E8" s="17">
        <v>212877.71000000002</v>
      </c>
      <c r="F8" s="6">
        <v>246780.74000000005</v>
      </c>
      <c r="G8" s="17">
        <v>305600.59999999998</v>
      </c>
      <c r="H8" s="17">
        <v>176815.09999999998</v>
      </c>
      <c r="I8" s="17">
        <v>147520.46000000005</v>
      </c>
      <c r="J8" s="17">
        <v>224602.5</v>
      </c>
      <c r="K8" s="17">
        <v>231286.17999999993</v>
      </c>
      <c r="L8" s="1">
        <v>324822.82</v>
      </c>
      <c r="M8" s="17">
        <v>301887.63</v>
      </c>
      <c r="N8" s="17">
        <f t="shared" si="0"/>
        <v>2783863.3799999994</v>
      </c>
    </row>
    <row r="9" spans="1:14" x14ac:dyDescent="0.2">
      <c r="A9" s="15" t="s">
        <v>13</v>
      </c>
      <c r="B9" s="17">
        <v>4524.12</v>
      </c>
      <c r="C9" s="1">
        <v>4587.6099999999997</v>
      </c>
      <c r="D9" s="17">
        <v>4812.62</v>
      </c>
      <c r="E9" s="17">
        <v>4846.05</v>
      </c>
      <c r="F9" s="6">
        <v>5617.84</v>
      </c>
      <c r="G9" s="17">
        <v>6956.84</v>
      </c>
      <c r="H9" s="17">
        <v>4025.11</v>
      </c>
      <c r="I9" s="17">
        <v>3358.23</v>
      </c>
      <c r="J9" s="17">
        <v>5112.96</v>
      </c>
      <c r="K9" s="17">
        <v>5265.11</v>
      </c>
      <c r="L9" s="1">
        <v>7394.43</v>
      </c>
      <c r="M9" s="17">
        <v>6872.32</v>
      </c>
      <c r="N9" s="17">
        <f t="shared" si="0"/>
        <v>63373.24</v>
      </c>
    </row>
    <row r="10" spans="1:14" x14ac:dyDescent="0.2">
      <c r="A10" s="15" t="s">
        <v>14</v>
      </c>
      <c r="B10" s="17">
        <v>5023.9399999999996</v>
      </c>
      <c r="C10" s="1">
        <v>5094.4399999999996</v>
      </c>
      <c r="D10" s="17">
        <v>5344.31</v>
      </c>
      <c r="E10" s="17">
        <v>5381.44</v>
      </c>
      <c r="F10" s="6">
        <v>6238.49</v>
      </c>
      <c r="G10" s="17">
        <v>7725.42</v>
      </c>
      <c r="H10" s="17">
        <v>4469.79</v>
      </c>
      <c r="I10" s="17">
        <v>3729.24</v>
      </c>
      <c r="J10" s="17">
        <v>5677.83</v>
      </c>
      <c r="K10" s="17">
        <v>5846.79</v>
      </c>
      <c r="L10" s="1">
        <v>8211.35</v>
      </c>
      <c r="M10" s="17">
        <v>7631.56</v>
      </c>
      <c r="N10" s="17">
        <f t="shared" si="0"/>
        <v>70374.599999999991</v>
      </c>
    </row>
    <row r="11" spans="1:14" x14ac:dyDescent="0.2">
      <c r="A11" s="15" t="s">
        <v>15</v>
      </c>
      <c r="B11" s="17">
        <v>86.56</v>
      </c>
      <c r="C11" s="1">
        <v>87.77</v>
      </c>
      <c r="D11" s="17">
        <v>92.08</v>
      </c>
      <c r="E11" s="17">
        <v>92.72</v>
      </c>
      <c r="F11" s="6">
        <v>107.48</v>
      </c>
      <c r="G11" s="17">
        <v>133.1</v>
      </c>
      <c r="H11" s="17">
        <v>77.010000000000005</v>
      </c>
      <c r="I11" s="17">
        <v>64.25</v>
      </c>
      <c r="J11" s="17">
        <v>97.82</v>
      </c>
      <c r="K11" s="17">
        <v>100.73</v>
      </c>
      <c r="L11" s="1">
        <v>141.47</v>
      </c>
      <c r="M11" s="17">
        <v>131.47999999999999</v>
      </c>
      <c r="N11" s="17">
        <f t="shared" si="0"/>
        <v>1212.47</v>
      </c>
    </row>
    <row r="12" spans="1:14" x14ac:dyDescent="0.2">
      <c r="A12" s="15" t="s">
        <v>16</v>
      </c>
      <c r="B12" s="17">
        <v>174.65</v>
      </c>
      <c r="C12" s="1">
        <v>177.11</v>
      </c>
      <c r="D12" s="17">
        <v>185.79</v>
      </c>
      <c r="E12" s="17">
        <v>187.08</v>
      </c>
      <c r="F12" s="6">
        <v>216.88</v>
      </c>
      <c r="G12" s="17">
        <v>268.57</v>
      </c>
      <c r="H12" s="17">
        <v>155.38999999999999</v>
      </c>
      <c r="I12" s="17">
        <v>129.65</v>
      </c>
      <c r="J12" s="17">
        <v>197.39</v>
      </c>
      <c r="K12" s="17">
        <v>203.26</v>
      </c>
      <c r="L12" s="1">
        <v>285.45999999999998</v>
      </c>
      <c r="M12" s="17">
        <v>265.31</v>
      </c>
      <c r="N12" s="17">
        <f t="shared" si="0"/>
        <v>2446.5399999999995</v>
      </c>
    </row>
    <row r="13" spans="1:14" x14ac:dyDescent="0.2">
      <c r="A13" s="15" t="s">
        <v>17</v>
      </c>
      <c r="B13" s="17">
        <v>1600.22</v>
      </c>
      <c r="C13" s="1">
        <v>1622.68</v>
      </c>
      <c r="D13" s="17">
        <v>1702.27</v>
      </c>
      <c r="E13" s="17">
        <v>1714.09</v>
      </c>
      <c r="F13" s="6">
        <v>1987.08</v>
      </c>
      <c r="G13" s="17">
        <v>2460.6999999999998</v>
      </c>
      <c r="H13" s="17">
        <v>1423.72</v>
      </c>
      <c r="I13" s="17">
        <v>1187.83</v>
      </c>
      <c r="J13" s="17">
        <v>1808.5</v>
      </c>
      <c r="K13" s="17">
        <v>1862.32</v>
      </c>
      <c r="L13" s="1">
        <v>2615.4699999999998</v>
      </c>
      <c r="M13" s="17">
        <v>2430.8000000000002</v>
      </c>
      <c r="N13" s="17">
        <f t="shared" si="0"/>
        <v>22415.68</v>
      </c>
    </row>
    <row r="14" spans="1:14" x14ac:dyDescent="0.2">
      <c r="A14" s="15" t="s">
        <v>18</v>
      </c>
      <c r="B14" s="17">
        <v>586.04999999999995</v>
      </c>
      <c r="C14" s="1">
        <v>594.28</v>
      </c>
      <c r="D14" s="17">
        <v>623.42999999999995</v>
      </c>
      <c r="E14" s="17">
        <v>627.76</v>
      </c>
      <c r="F14" s="6">
        <v>727.73</v>
      </c>
      <c r="G14" s="17">
        <v>901.19</v>
      </c>
      <c r="H14" s="17">
        <v>521.41</v>
      </c>
      <c r="I14" s="17">
        <v>435.02</v>
      </c>
      <c r="J14" s="17">
        <v>662.33</v>
      </c>
      <c r="K14" s="17">
        <v>682.04</v>
      </c>
      <c r="L14" s="1">
        <v>957.87</v>
      </c>
      <c r="M14" s="17">
        <v>890.24</v>
      </c>
      <c r="N14" s="17">
        <f t="shared" si="0"/>
        <v>8209.3499999999985</v>
      </c>
    </row>
    <row r="15" spans="1:14" x14ac:dyDescent="0.2">
      <c r="A15" s="15" t="s">
        <v>19</v>
      </c>
      <c r="B15" s="17">
        <v>477.37</v>
      </c>
      <c r="C15" s="1">
        <v>484.07</v>
      </c>
      <c r="D15" s="17">
        <v>507.81</v>
      </c>
      <c r="E15" s="17">
        <v>511.34</v>
      </c>
      <c r="F15" s="6">
        <v>592.77</v>
      </c>
      <c r="G15" s="17">
        <v>734.06</v>
      </c>
      <c r="H15" s="17">
        <v>424.72</v>
      </c>
      <c r="I15" s="17">
        <v>354.35</v>
      </c>
      <c r="J15" s="17">
        <v>539.5</v>
      </c>
      <c r="K15" s="17">
        <v>555.55999999999995</v>
      </c>
      <c r="L15" s="1">
        <v>780.23</v>
      </c>
      <c r="M15" s="17">
        <v>725.14</v>
      </c>
      <c r="N15" s="17">
        <f t="shared" si="0"/>
        <v>6686.9199999999992</v>
      </c>
    </row>
    <row r="16" spans="1:14" x14ac:dyDescent="0.2">
      <c r="A16" s="15" t="s">
        <v>20</v>
      </c>
      <c r="B16" s="17">
        <v>4998.2299999999996</v>
      </c>
      <c r="C16" s="1">
        <v>5068.37</v>
      </c>
      <c r="D16" s="17">
        <v>5316.96</v>
      </c>
      <c r="E16" s="17">
        <v>5353.9</v>
      </c>
      <c r="F16" s="6">
        <v>6206.56</v>
      </c>
      <c r="G16" s="17">
        <v>7685.89</v>
      </c>
      <c r="H16" s="17">
        <v>4446.92</v>
      </c>
      <c r="I16" s="17">
        <v>3710.16</v>
      </c>
      <c r="J16" s="17">
        <v>5648.78</v>
      </c>
      <c r="K16" s="17">
        <v>5816.87</v>
      </c>
      <c r="L16" s="1">
        <v>8169.33</v>
      </c>
      <c r="M16" s="17">
        <v>7592.51</v>
      </c>
      <c r="N16" s="17">
        <f t="shared" si="0"/>
        <v>70014.48000000001</v>
      </c>
    </row>
    <row r="17" spans="1:14" x14ac:dyDescent="0.2">
      <c r="A17" s="15" t="s">
        <v>21</v>
      </c>
      <c r="B17" s="17">
        <v>425.81</v>
      </c>
      <c r="C17" s="1">
        <v>431.78</v>
      </c>
      <c r="D17" s="17">
        <v>452.96</v>
      </c>
      <c r="E17" s="17">
        <v>456.11</v>
      </c>
      <c r="F17" s="6">
        <v>528.75</v>
      </c>
      <c r="G17" s="17">
        <v>654.77</v>
      </c>
      <c r="H17" s="17">
        <v>378.84</v>
      </c>
      <c r="I17" s="17">
        <v>316.07</v>
      </c>
      <c r="J17" s="17">
        <v>481.23</v>
      </c>
      <c r="K17" s="17">
        <v>495.55</v>
      </c>
      <c r="L17" s="1">
        <v>695.96</v>
      </c>
      <c r="M17" s="17">
        <v>646.82000000000005</v>
      </c>
      <c r="N17" s="17">
        <f t="shared" si="0"/>
        <v>5964.65</v>
      </c>
    </row>
    <row r="18" spans="1:14" x14ac:dyDescent="0.2">
      <c r="A18" s="15" t="s">
        <v>22</v>
      </c>
      <c r="B18" s="17">
        <v>4320.25</v>
      </c>
      <c r="C18" s="1">
        <v>4380.87</v>
      </c>
      <c r="D18" s="17">
        <v>4595.75</v>
      </c>
      <c r="E18" s="17">
        <v>4627.68</v>
      </c>
      <c r="F18" s="6">
        <v>5364.68</v>
      </c>
      <c r="G18" s="17">
        <v>6643.35</v>
      </c>
      <c r="H18" s="17">
        <v>3843.72</v>
      </c>
      <c r="I18" s="17">
        <v>3206.9</v>
      </c>
      <c r="J18" s="17">
        <v>4882.5600000000004</v>
      </c>
      <c r="K18" s="17">
        <v>5027.8500000000004</v>
      </c>
      <c r="L18" s="1">
        <v>7061.21</v>
      </c>
      <c r="M18" s="17">
        <v>6562.63</v>
      </c>
      <c r="N18" s="17">
        <f t="shared" si="0"/>
        <v>60517.45</v>
      </c>
    </row>
    <row r="19" spans="1:14" x14ac:dyDescent="0.2">
      <c r="A19" s="15" t="s">
        <v>23</v>
      </c>
      <c r="B19" s="17">
        <v>633.28</v>
      </c>
      <c r="C19" s="1">
        <v>642.16999999999996</v>
      </c>
      <c r="D19" s="17">
        <v>673.67</v>
      </c>
      <c r="E19" s="17">
        <v>678.35</v>
      </c>
      <c r="F19" s="6">
        <v>786.38</v>
      </c>
      <c r="G19" s="17">
        <v>973.81</v>
      </c>
      <c r="H19" s="17">
        <v>563.42999999999995</v>
      </c>
      <c r="I19" s="17">
        <v>470.08</v>
      </c>
      <c r="J19" s="17">
        <v>715.71</v>
      </c>
      <c r="K19" s="17">
        <v>737.01</v>
      </c>
      <c r="L19" s="1">
        <v>1035.07</v>
      </c>
      <c r="M19" s="17">
        <v>961.98</v>
      </c>
      <c r="N19" s="17">
        <f t="shared" si="0"/>
        <v>8870.94</v>
      </c>
    </row>
    <row r="20" spans="1:14" x14ac:dyDescent="0.2">
      <c r="A20" s="15" t="s">
        <v>24</v>
      </c>
      <c r="B20" s="17">
        <v>373.81</v>
      </c>
      <c r="C20" s="1">
        <v>379.05</v>
      </c>
      <c r="D20" s="17">
        <v>397.64</v>
      </c>
      <c r="E20" s="17">
        <v>400.41</v>
      </c>
      <c r="F20" s="6">
        <v>464.17</v>
      </c>
      <c r="G20" s="17">
        <v>574.80999999999995</v>
      </c>
      <c r="H20" s="17">
        <v>332.57</v>
      </c>
      <c r="I20" s="17">
        <v>277.47000000000003</v>
      </c>
      <c r="J20" s="17">
        <v>422.46</v>
      </c>
      <c r="K20" s="17">
        <v>435.03</v>
      </c>
      <c r="L20" s="1">
        <v>610.97</v>
      </c>
      <c r="M20" s="17">
        <v>567.83000000000004</v>
      </c>
      <c r="N20" s="17">
        <f t="shared" si="0"/>
        <v>5236.22</v>
      </c>
    </row>
    <row r="21" spans="1:14" x14ac:dyDescent="0.2">
      <c r="A21" s="15" t="s">
        <v>25</v>
      </c>
      <c r="B21" s="17">
        <v>41461.699999999997</v>
      </c>
      <c r="C21" s="1">
        <v>42043.519999999997</v>
      </c>
      <c r="D21" s="17">
        <v>44105.72</v>
      </c>
      <c r="E21" s="17">
        <v>44412.09</v>
      </c>
      <c r="F21" s="6">
        <v>51485.18</v>
      </c>
      <c r="G21" s="17">
        <v>63756.59</v>
      </c>
      <c r="H21" s="17">
        <v>36888.44</v>
      </c>
      <c r="I21" s="17">
        <v>30776.78</v>
      </c>
      <c r="J21" s="17">
        <v>46858.19</v>
      </c>
      <c r="K21" s="17">
        <v>48252.59</v>
      </c>
      <c r="L21" s="1">
        <v>67766.880000000005</v>
      </c>
      <c r="M21" s="17">
        <v>62981.97</v>
      </c>
      <c r="N21" s="17">
        <f t="shared" si="0"/>
        <v>580789.65</v>
      </c>
    </row>
    <row r="22" spans="1:14" x14ac:dyDescent="0.2">
      <c r="A22" s="15" t="s">
        <v>26</v>
      </c>
      <c r="B22" s="17">
        <v>969.68</v>
      </c>
      <c r="C22" s="17">
        <v>983.28</v>
      </c>
      <c r="D22" s="17">
        <v>1031.51</v>
      </c>
      <c r="E22" s="17">
        <v>1038.68</v>
      </c>
      <c r="F22" s="41">
        <v>1204.0999999999999</v>
      </c>
      <c r="G22" s="17">
        <v>1491.09</v>
      </c>
      <c r="H22" s="17">
        <v>862.72</v>
      </c>
      <c r="I22" s="17">
        <v>719.78</v>
      </c>
      <c r="J22" s="17">
        <v>1095.8900000000001</v>
      </c>
      <c r="K22" s="17">
        <v>1128.5</v>
      </c>
      <c r="L22" s="13">
        <v>1584.88</v>
      </c>
      <c r="M22" s="17">
        <v>1472.98</v>
      </c>
      <c r="N22" s="17">
        <f t="shared" si="0"/>
        <v>13583.09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20">
        <f t="shared" ref="B24:M24" si="1">SUM(B6:B23)</f>
        <v>271840.36</v>
      </c>
      <c r="C24" s="20">
        <f t="shared" si="1"/>
        <v>275655.05</v>
      </c>
      <c r="D24" s="20">
        <f t="shared" si="1"/>
        <v>289175.67000000004</v>
      </c>
      <c r="E24" s="20">
        <f t="shared" si="1"/>
        <v>291184.36</v>
      </c>
      <c r="F24" s="20">
        <f t="shared" si="1"/>
        <v>337558.52</v>
      </c>
      <c r="G24" s="20">
        <f t="shared" si="1"/>
        <v>418015.12000000005</v>
      </c>
      <c r="H24" s="20">
        <f t="shared" si="1"/>
        <v>241856.17</v>
      </c>
      <c r="I24" s="20">
        <f t="shared" si="1"/>
        <v>201785.54</v>
      </c>
      <c r="J24" s="20">
        <f t="shared" si="1"/>
        <v>307222.06</v>
      </c>
      <c r="K24" s="20">
        <f t="shared" si="1"/>
        <v>316364.31999999995</v>
      </c>
      <c r="L24" s="20">
        <f t="shared" si="1"/>
        <v>444308.20999999996</v>
      </c>
      <c r="M24" s="20">
        <f t="shared" si="1"/>
        <v>412936.37</v>
      </c>
      <c r="N24" s="20">
        <f>SUM(N6:N22)</f>
        <v>3807901.75</v>
      </c>
    </row>
    <row r="25" spans="1:14" x14ac:dyDescent="0.2">
      <c r="B25" s="17"/>
      <c r="K25" s="15" t="s">
        <v>54</v>
      </c>
      <c r="N25" s="17"/>
    </row>
    <row r="26" spans="1:14" x14ac:dyDescent="0.2">
      <c r="A26" s="15" t="s">
        <v>55</v>
      </c>
      <c r="B26" s="33">
        <v>3375507.43</v>
      </c>
      <c r="C26" s="17">
        <v>3465668.97</v>
      </c>
      <c r="D26" s="17">
        <v>3463652.87</v>
      </c>
      <c r="E26" s="17">
        <v>3395796.92</v>
      </c>
      <c r="F26" s="33">
        <v>3824561.8</v>
      </c>
      <c r="G26" s="33">
        <v>4378159.3</v>
      </c>
      <c r="H26" s="17">
        <v>2859444.25</v>
      </c>
      <c r="I26" s="17">
        <v>2751921.38</v>
      </c>
      <c r="J26" s="17">
        <v>3707517.73</v>
      </c>
      <c r="K26" s="17">
        <v>3636769.76</v>
      </c>
      <c r="L26" s="17">
        <v>4563515.1900000004</v>
      </c>
      <c r="M26" s="33">
        <v>4445980.87</v>
      </c>
      <c r="N26" s="17">
        <f>SUM(B26:M26)</f>
        <v>43868496.469999991</v>
      </c>
    </row>
    <row r="27" spans="1:14" x14ac:dyDescent="0.2">
      <c r="A27" s="15" t="s">
        <v>56</v>
      </c>
      <c r="B27" s="33">
        <v>81552.12</v>
      </c>
      <c r="C27" s="17">
        <v>82696.55</v>
      </c>
      <c r="D27" s="17">
        <v>86752.76</v>
      </c>
      <c r="E27" s="17">
        <v>87355.28</v>
      </c>
      <c r="F27" s="17">
        <v>101267.55</v>
      </c>
      <c r="G27" s="17">
        <v>125404.5</v>
      </c>
      <c r="H27" s="17">
        <v>72556.789999999994</v>
      </c>
      <c r="I27" s="17">
        <v>60535.66</v>
      </c>
      <c r="J27" s="17">
        <v>92166.57</v>
      </c>
      <c r="K27" s="17">
        <v>94909.25</v>
      </c>
      <c r="L27" s="17">
        <v>133292.35999999999</v>
      </c>
      <c r="M27" s="17">
        <v>123880.95</v>
      </c>
      <c r="N27" s="17">
        <f>SUM(B27:M27)</f>
        <v>1142370.3400000001</v>
      </c>
    </row>
    <row r="28" spans="1:14" x14ac:dyDescent="0.2">
      <c r="N28" s="17"/>
    </row>
    <row r="29" spans="1:14" ht="13.5" thickBot="1" x14ac:dyDescent="0.25">
      <c r="A29" s="15" t="s">
        <v>57</v>
      </c>
      <c r="B29" s="34">
        <f>SUM(B24:B27)</f>
        <v>3728899.91</v>
      </c>
      <c r="C29" s="34">
        <f t="shared" ref="C29:N29" si="2">SUM(C24:C27)</f>
        <v>3824020.57</v>
      </c>
      <c r="D29" s="34">
        <f t="shared" si="2"/>
        <v>3839581.3</v>
      </c>
      <c r="E29" s="34">
        <f t="shared" si="2"/>
        <v>3774336.5599999996</v>
      </c>
      <c r="F29" s="34">
        <f t="shared" si="2"/>
        <v>4263387.87</v>
      </c>
      <c r="G29" s="34">
        <f t="shared" si="2"/>
        <v>4921578.92</v>
      </c>
      <c r="H29" s="34">
        <f t="shared" si="2"/>
        <v>3173857.21</v>
      </c>
      <c r="I29" s="34">
        <f t="shared" si="2"/>
        <v>3014242.58</v>
      </c>
      <c r="J29" s="34">
        <f t="shared" si="2"/>
        <v>4106906.36</v>
      </c>
      <c r="K29" s="34">
        <f t="shared" si="2"/>
        <v>4048043.3299999996</v>
      </c>
      <c r="L29" s="34">
        <f t="shared" si="2"/>
        <v>5141115.7600000007</v>
      </c>
      <c r="M29" s="34">
        <f t="shared" si="2"/>
        <v>4982798.1900000004</v>
      </c>
      <c r="N29" s="34">
        <f t="shared" si="2"/>
        <v>48818768.559999995</v>
      </c>
    </row>
    <row r="30" spans="1:14" ht="13.5" thickTop="1" x14ac:dyDescent="0.2">
      <c r="N30" s="17"/>
    </row>
    <row r="31" spans="1:14" x14ac:dyDescent="0.2">
      <c r="A31" s="15" t="s">
        <v>58</v>
      </c>
      <c r="B31" s="17">
        <v>194725</v>
      </c>
      <c r="C31" s="17">
        <v>3037.5</v>
      </c>
      <c r="D31" s="17">
        <v>2962.5</v>
      </c>
      <c r="E31" s="17">
        <v>1712.5</v>
      </c>
      <c r="F31" s="17">
        <v>3650</v>
      </c>
      <c r="G31" s="17">
        <v>2937.5</v>
      </c>
      <c r="H31" s="17">
        <v>4187.5</v>
      </c>
      <c r="I31" s="17">
        <v>2100</v>
      </c>
      <c r="J31" s="17">
        <v>2806.25</v>
      </c>
      <c r="K31" s="17">
        <v>1437.5</v>
      </c>
      <c r="L31" s="17">
        <v>150</v>
      </c>
      <c r="M31" s="17">
        <v>50</v>
      </c>
      <c r="N31" s="17">
        <f t="shared" ref="N31:N37" si="3">SUM(B31:M31)</f>
        <v>219756.25</v>
      </c>
    </row>
    <row r="32" spans="1:14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">
      <c r="A33" s="15" t="s">
        <v>49</v>
      </c>
      <c r="N33" s="17">
        <f t="shared" si="3"/>
        <v>0</v>
      </c>
    </row>
    <row r="34" spans="1:14" x14ac:dyDescent="0.2">
      <c r="A34" s="15" t="s">
        <v>59</v>
      </c>
      <c r="B34" s="37">
        <v>819247.46</v>
      </c>
      <c r="C34" s="37">
        <v>1036797.74</v>
      </c>
      <c r="D34" s="37">
        <v>798814.42</v>
      </c>
      <c r="E34" s="37">
        <v>749666.6</v>
      </c>
      <c r="F34" s="37">
        <v>813942.08</v>
      </c>
      <c r="G34" s="37">
        <v>766396.92</v>
      </c>
      <c r="H34" s="37">
        <v>685354.07</v>
      </c>
      <c r="I34" s="37">
        <v>773375.49</v>
      </c>
      <c r="J34" s="37">
        <v>871487.64</v>
      </c>
      <c r="K34" s="37">
        <v>836123.46</v>
      </c>
      <c r="L34" s="37">
        <v>1014451.1</v>
      </c>
      <c r="M34" s="37">
        <v>993394.87</v>
      </c>
      <c r="N34" s="17">
        <f t="shared" si="3"/>
        <v>10159051.85</v>
      </c>
    </row>
    <row r="35" spans="1:14" x14ac:dyDescent="0.2">
      <c r="A35" s="15" t="s">
        <v>60</v>
      </c>
      <c r="B35" s="37">
        <v>493602.01</v>
      </c>
      <c r="C35" s="37">
        <v>516160.89</v>
      </c>
      <c r="D35" s="37">
        <v>656328.81999999995</v>
      </c>
      <c r="E35" s="37">
        <v>607462.65</v>
      </c>
      <c r="F35" s="37">
        <v>658605.28</v>
      </c>
      <c r="G35" s="37">
        <v>745227.45</v>
      </c>
      <c r="H35" s="37">
        <v>475439.51</v>
      </c>
      <c r="I35" s="37">
        <v>508026.29</v>
      </c>
      <c r="J35" s="37">
        <v>673974.05</v>
      </c>
      <c r="K35" s="37">
        <v>618340.21</v>
      </c>
      <c r="L35" s="37">
        <v>597522.36</v>
      </c>
      <c r="M35" s="37">
        <v>681208.64</v>
      </c>
      <c r="N35" s="17">
        <f t="shared" si="3"/>
        <v>7231898.1600000001</v>
      </c>
    </row>
    <row r="36" spans="1:14" x14ac:dyDescent="0.2">
      <c r="A36" s="15" t="s">
        <v>61</v>
      </c>
      <c r="B36" s="37">
        <v>143229.41</v>
      </c>
      <c r="C36" s="37">
        <v>157927.97</v>
      </c>
      <c r="D36" s="37">
        <v>185051.46</v>
      </c>
      <c r="E36" s="37">
        <v>199850.45</v>
      </c>
      <c r="F36" s="37">
        <v>227863.98</v>
      </c>
      <c r="G36" s="37">
        <v>259909.07</v>
      </c>
      <c r="H36" s="37">
        <v>164692.09</v>
      </c>
      <c r="I36" s="37">
        <v>149196.75</v>
      </c>
      <c r="J36" s="37">
        <v>213871.23</v>
      </c>
      <c r="K36" s="37">
        <v>176483.24</v>
      </c>
      <c r="L36" s="37">
        <v>186499.52</v>
      </c>
      <c r="M36" s="37">
        <v>212771.75</v>
      </c>
      <c r="N36" s="17">
        <f t="shared" si="3"/>
        <v>2277346.92</v>
      </c>
    </row>
    <row r="37" spans="1:14" x14ac:dyDescent="0.2">
      <c r="A37" s="15" t="s">
        <v>62</v>
      </c>
      <c r="B37" s="42">
        <v>1957249.85</v>
      </c>
      <c r="C37" s="42">
        <v>1984716.15</v>
      </c>
      <c r="D37" s="42">
        <v>2082062.91</v>
      </c>
      <c r="E37" s="42">
        <v>2096526.79</v>
      </c>
      <c r="F37" s="42">
        <v>2430421</v>
      </c>
      <c r="G37" s="42">
        <v>3009708.15</v>
      </c>
      <c r="H37" s="42">
        <v>1741363.34</v>
      </c>
      <c r="I37" s="42">
        <v>1452855.14</v>
      </c>
      <c r="J37" s="42">
        <v>2211997.9900000002</v>
      </c>
      <c r="K37" s="42">
        <v>2277822.65</v>
      </c>
      <c r="L37" s="42">
        <v>3199018.03</v>
      </c>
      <c r="M37" s="42">
        <v>2973141.48</v>
      </c>
      <c r="N37" s="43">
        <f t="shared" si="3"/>
        <v>27416883.48</v>
      </c>
    </row>
    <row r="38" spans="1:14" x14ac:dyDescent="0.2">
      <c r="A38" s="15" t="s">
        <v>63</v>
      </c>
      <c r="B38" s="37">
        <f>SUM(B34:B37)</f>
        <v>3413328.73</v>
      </c>
      <c r="C38" s="37">
        <f t="shared" ref="C38:N38" si="4">SUM(C34:C37)</f>
        <v>3695602.75</v>
      </c>
      <c r="D38" s="37">
        <f t="shared" si="4"/>
        <v>3722257.61</v>
      </c>
      <c r="E38" s="37">
        <f t="shared" si="4"/>
        <v>3653506.49</v>
      </c>
      <c r="F38" s="37">
        <f t="shared" si="4"/>
        <v>4130832.34</v>
      </c>
      <c r="G38" s="37">
        <f t="shared" si="4"/>
        <v>4781241.59</v>
      </c>
      <c r="H38" s="37">
        <f t="shared" si="4"/>
        <v>3066849.0100000002</v>
      </c>
      <c r="I38" s="37">
        <f t="shared" si="4"/>
        <v>2883453.67</v>
      </c>
      <c r="J38" s="37">
        <f t="shared" si="4"/>
        <v>3971330.91</v>
      </c>
      <c r="K38" s="37">
        <f t="shared" si="4"/>
        <v>3908769.5599999996</v>
      </c>
      <c r="L38" s="37">
        <f t="shared" si="4"/>
        <v>4997491.01</v>
      </c>
      <c r="M38" s="37">
        <f t="shared" si="4"/>
        <v>4860516.74</v>
      </c>
      <c r="N38" s="44">
        <f t="shared" si="4"/>
        <v>47085180.409999996</v>
      </c>
    </row>
    <row r="39" spans="1:14" x14ac:dyDescent="0.2">
      <c r="L39" s="37"/>
    </row>
    <row r="40" spans="1:14" x14ac:dyDescent="0.2">
      <c r="A40" s="15" t="s">
        <v>265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1:14" x14ac:dyDescent="0.2">
      <c r="A41" s="15" t="s">
        <v>266</v>
      </c>
      <c r="B41" s="37">
        <v>736487.09</v>
      </c>
      <c r="C41" s="37">
        <v>780391.77</v>
      </c>
      <c r="D41" s="37">
        <v>713158.3</v>
      </c>
      <c r="E41" s="37">
        <v>725644</v>
      </c>
      <c r="F41" s="37">
        <v>799202.31</v>
      </c>
      <c r="G41" s="37">
        <v>842859.14</v>
      </c>
      <c r="H41" s="37">
        <v>640575.69999999995</v>
      </c>
      <c r="I41" s="37">
        <v>775799.63</v>
      </c>
      <c r="J41" s="37">
        <v>821211.39</v>
      </c>
      <c r="K41" s="37">
        <v>859317.8</v>
      </c>
      <c r="L41" s="37">
        <v>890978.59</v>
      </c>
      <c r="M41" s="37">
        <v>753509.61</v>
      </c>
      <c r="N41" s="37">
        <f>SUM(B41:M41)</f>
        <v>9339135.3300000001</v>
      </c>
    </row>
    <row r="42" spans="1:14" x14ac:dyDescent="0.2">
      <c r="A42" s="15" t="s">
        <v>59</v>
      </c>
      <c r="B42" s="37">
        <v>5128570.9000000004</v>
      </c>
      <c r="C42" s="37">
        <v>6488941.71</v>
      </c>
      <c r="D42" s="37">
        <v>5002813.6100000003</v>
      </c>
      <c r="E42" s="37">
        <v>4693780.3899999997</v>
      </c>
      <c r="F42" s="37">
        <v>5093156.83</v>
      </c>
      <c r="G42" s="37">
        <v>4799377.1399999997</v>
      </c>
      <c r="H42" s="37">
        <v>4281383.0599999996</v>
      </c>
      <c r="I42" s="37">
        <v>4839722.7</v>
      </c>
      <c r="J42" s="37">
        <v>5452558.5</v>
      </c>
      <c r="K42" s="37">
        <v>5232351.57</v>
      </c>
      <c r="L42" s="37">
        <v>6353209.7999999998</v>
      </c>
      <c r="M42" s="37">
        <v>6218336.7699999996</v>
      </c>
      <c r="N42" s="37">
        <f>SUM(B42:M42)</f>
        <v>63584202.980000004</v>
      </c>
    </row>
    <row r="43" spans="1:14" x14ac:dyDescent="0.2">
      <c r="A43" s="15" t="s">
        <v>60</v>
      </c>
      <c r="B43" s="37">
        <v>706195.95</v>
      </c>
      <c r="C43" s="37">
        <v>741069.26</v>
      </c>
      <c r="D43" s="37">
        <v>936404.05</v>
      </c>
      <c r="E43" s="37">
        <v>869480.57</v>
      </c>
      <c r="F43" s="37">
        <v>942659.34</v>
      </c>
      <c r="G43" s="37">
        <v>1066140.07</v>
      </c>
      <c r="H43" s="37">
        <v>679216.49</v>
      </c>
      <c r="I43" s="37">
        <v>726616.19</v>
      </c>
      <c r="J43" s="37">
        <v>964367.49</v>
      </c>
      <c r="K43" s="37">
        <v>884516.54</v>
      </c>
      <c r="L43" s="37">
        <v>854866.76</v>
      </c>
      <c r="M43" s="37">
        <v>974345.79</v>
      </c>
      <c r="N43" s="37">
        <f>SUM(B43:M43)</f>
        <v>10345878.5</v>
      </c>
    </row>
    <row r="44" spans="1:14" x14ac:dyDescent="0.2">
      <c r="A44" s="15" t="s">
        <v>61</v>
      </c>
      <c r="B44" s="37">
        <v>110189.47</v>
      </c>
      <c r="C44" s="37">
        <v>121623.81</v>
      </c>
      <c r="D44" s="37">
        <v>142137</v>
      </c>
      <c r="E44" s="37">
        <v>153898.25</v>
      </c>
      <c r="F44" s="37">
        <v>175643.97</v>
      </c>
      <c r="G44" s="37">
        <v>200090.7</v>
      </c>
      <c r="H44" s="37">
        <v>126772.95</v>
      </c>
      <c r="I44" s="37">
        <v>114836.53</v>
      </c>
      <c r="J44" s="37">
        <v>164538.65</v>
      </c>
      <c r="K44" s="37">
        <v>135866.23000000001</v>
      </c>
      <c r="L44" s="37">
        <v>143549.24</v>
      </c>
      <c r="M44" s="37">
        <v>163957.32999999999</v>
      </c>
      <c r="N44" s="37">
        <f>SUM(B44:M44)</f>
        <v>1753104.13</v>
      </c>
    </row>
    <row r="45" spans="1:14" x14ac:dyDescent="0.2">
      <c r="A45" s="15" t="s">
        <v>62</v>
      </c>
      <c r="B45" s="42">
        <v>543908.77</v>
      </c>
      <c r="C45" s="42">
        <v>551957.17000000004</v>
      </c>
      <c r="D45" s="42">
        <v>579231.1</v>
      </c>
      <c r="E45" s="42">
        <v>583156.21</v>
      </c>
      <c r="F45" s="42">
        <v>676573.54</v>
      </c>
      <c r="G45" s="42">
        <v>837093.51</v>
      </c>
      <c r="H45" s="42">
        <v>484378.69</v>
      </c>
      <c r="I45" s="42">
        <v>403924.09</v>
      </c>
      <c r="J45" s="42">
        <v>615166.1</v>
      </c>
      <c r="K45" s="42">
        <v>633568.52</v>
      </c>
      <c r="L45" s="42">
        <v>890509.77</v>
      </c>
      <c r="M45" s="42">
        <v>826258.54</v>
      </c>
      <c r="N45" s="42">
        <f>SUM(B45:M45)</f>
        <v>7625726.0099999988</v>
      </c>
    </row>
    <row r="46" spans="1:14" x14ac:dyDescent="0.2">
      <c r="B46" s="37">
        <f>SUM(B41:B45)</f>
        <v>7225352.1799999997</v>
      </c>
      <c r="C46" s="37">
        <f t="shared" ref="C46:N46" si="5">SUM(C41:C45)</f>
        <v>8683983.7200000007</v>
      </c>
      <c r="D46" s="37">
        <f t="shared" si="5"/>
        <v>7373744.0599999996</v>
      </c>
      <c r="E46" s="37">
        <f t="shared" si="5"/>
        <v>7025959.4199999999</v>
      </c>
      <c r="F46" s="37">
        <f t="shared" si="5"/>
        <v>7687235.9900000002</v>
      </c>
      <c r="G46" s="37">
        <f t="shared" si="5"/>
        <v>7745560.5599999996</v>
      </c>
      <c r="H46" s="37">
        <f t="shared" si="5"/>
        <v>6212326.8900000006</v>
      </c>
      <c r="I46" s="37">
        <f t="shared" si="5"/>
        <v>6860899.1399999997</v>
      </c>
      <c r="J46" s="37">
        <f t="shared" si="5"/>
        <v>8017842.1299999999</v>
      </c>
      <c r="K46" s="37">
        <f t="shared" si="5"/>
        <v>7745620.6600000001</v>
      </c>
      <c r="L46" s="37">
        <f t="shared" si="5"/>
        <v>9133114.1600000001</v>
      </c>
      <c r="M46" s="37">
        <f t="shared" si="5"/>
        <v>8936408.0399999991</v>
      </c>
      <c r="N46" s="37">
        <f t="shared" si="5"/>
        <v>92648046.950000003</v>
      </c>
    </row>
    <row r="47" spans="1:14" x14ac:dyDescent="0.2">
      <c r="B47" s="37"/>
    </row>
    <row r="48" spans="1:14" x14ac:dyDescent="0.2">
      <c r="B48" s="37"/>
    </row>
    <row r="49" spans="2:2" x14ac:dyDescent="0.2">
      <c r="B49" s="37"/>
    </row>
    <row r="50" spans="2:2" x14ac:dyDescent="0.2">
      <c r="B50" s="37"/>
    </row>
  </sheetData>
  <printOptions horizontalCentered="1"/>
  <pageMargins left="0" right="0" top="0.5" bottom="0.5" header="0.5" footer="0.5"/>
  <pageSetup paperSize="5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"/>
  <sheetViews>
    <sheetView workbookViewId="0">
      <selection activeCell="Q19" sqref="Q19"/>
    </sheetView>
  </sheetViews>
  <sheetFormatPr defaultRowHeight="12.75" x14ac:dyDescent="0.2"/>
  <cols>
    <col min="1" max="1" width="14.42578125" style="15" customWidth="1"/>
    <col min="2" max="2" width="14" style="15" bestFit="1" customWidth="1"/>
    <col min="3" max="3" width="12.85546875" style="15" bestFit="1" customWidth="1"/>
    <col min="4" max="4" width="14" style="15" bestFit="1" customWidth="1"/>
    <col min="5" max="6" width="12.85546875" style="15" bestFit="1" customWidth="1"/>
    <col min="7" max="7" width="14" style="15" bestFit="1" customWidth="1"/>
    <col min="8" max="9" width="12.85546875" style="15" bestFit="1" customWidth="1"/>
    <col min="10" max="10" width="14" style="15" bestFit="1" customWidth="1"/>
    <col min="11" max="12" width="12.85546875" style="15" bestFit="1" customWidth="1"/>
    <col min="13" max="13" width="14" style="15" bestFit="1" customWidth="1"/>
    <col min="14" max="14" width="14.42578125" style="15" bestFit="1" customWidth="1"/>
    <col min="15" max="256" width="9.140625" style="15"/>
    <col min="257" max="257" width="14.42578125" style="15" customWidth="1"/>
    <col min="258" max="258" width="14" style="15" bestFit="1" customWidth="1"/>
    <col min="259" max="259" width="12.85546875" style="15" bestFit="1" customWidth="1"/>
    <col min="260" max="260" width="14" style="15" bestFit="1" customWidth="1"/>
    <col min="261" max="262" width="12.85546875" style="15" bestFit="1" customWidth="1"/>
    <col min="263" max="263" width="14" style="15" bestFit="1" customWidth="1"/>
    <col min="264" max="265" width="12.85546875" style="15" bestFit="1" customWidth="1"/>
    <col min="266" max="266" width="14" style="15" bestFit="1" customWidth="1"/>
    <col min="267" max="268" width="12.85546875" style="15" bestFit="1" customWidth="1"/>
    <col min="269" max="269" width="14" style="15" bestFit="1" customWidth="1"/>
    <col min="270" max="270" width="14.42578125" style="15" bestFit="1" customWidth="1"/>
    <col min="271" max="512" width="9.140625" style="15"/>
    <col min="513" max="513" width="14.42578125" style="15" customWidth="1"/>
    <col min="514" max="514" width="14" style="15" bestFit="1" customWidth="1"/>
    <col min="515" max="515" width="12.85546875" style="15" bestFit="1" customWidth="1"/>
    <col min="516" max="516" width="14" style="15" bestFit="1" customWidth="1"/>
    <col min="517" max="518" width="12.85546875" style="15" bestFit="1" customWidth="1"/>
    <col min="519" max="519" width="14" style="15" bestFit="1" customWidth="1"/>
    <col min="520" max="521" width="12.85546875" style="15" bestFit="1" customWidth="1"/>
    <col min="522" max="522" width="14" style="15" bestFit="1" customWidth="1"/>
    <col min="523" max="524" width="12.85546875" style="15" bestFit="1" customWidth="1"/>
    <col min="525" max="525" width="14" style="15" bestFit="1" customWidth="1"/>
    <col min="526" max="526" width="14.42578125" style="15" bestFit="1" customWidth="1"/>
    <col min="527" max="768" width="9.140625" style="15"/>
    <col min="769" max="769" width="14.42578125" style="15" customWidth="1"/>
    <col min="770" max="770" width="14" style="15" bestFit="1" customWidth="1"/>
    <col min="771" max="771" width="12.85546875" style="15" bestFit="1" customWidth="1"/>
    <col min="772" max="772" width="14" style="15" bestFit="1" customWidth="1"/>
    <col min="773" max="774" width="12.85546875" style="15" bestFit="1" customWidth="1"/>
    <col min="775" max="775" width="14" style="15" bestFit="1" customWidth="1"/>
    <col min="776" max="777" width="12.85546875" style="15" bestFit="1" customWidth="1"/>
    <col min="778" max="778" width="14" style="15" bestFit="1" customWidth="1"/>
    <col min="779" max="780" width="12.85546875" style="15" bestFit="1" customWidth="1"/>
    <col min="781" max="781" width="14" style="15" bestFit="1" customWidth="1"/>
    <col min="782" max="782" width="14.42578125" style="15" bestFit="1" customWidth="1"/>
    <col min="783" max="1024" width="9.140625" style="15"/>
    <col min="1025" max="1025" width="14.42578125" style="15" customWidth="1"/>
    <col min="1026" max="1026" width="14" style="15" bestFit="1" customWidth="1"/>
    <col min="1027" max="1027" width="12.85546875" style="15" bestFit="1" customWidth="1"/>
    <col min="1028" max="1028" width="14" style="15" bestFit="1" customWidth="1"/>
    <col min="1029" max="1030" width="12.85546875" style="15" bestFit="1" customWidth="1"/>
    <col min="1031" max="1031" width="14" style="15" bestFit="1" customWidth="1"/>
    <col min="1032" max="1033" width="12.85546875" style="15" bestFit="1" customWidth="1"/>
    <col min="1034" max="1034" width="14" style="15" bestFit="1" customWidth="1"/>
    <col min="1035" max="1036" width="12.85546875" style="15" bestFit="1" customWidth="1"/>
    <col min="1037" max="1037" width="14" style="15" bestFit="1" customWidth="1"/>
    <col min="1038" max="1038" width="14.42578125" style="15" bestFit="1" customWidth="1"/>
    <col min="1039" max="1280" width="9.140625" style="15"/>
    <col min="1281" max="1281" width="14.42578125" style="15" customWidth="1"/>
    <col min="1282" max="1282" width="14" style="15" bestFit="1" customWidth="1"/>
    <col min="1283" max="1283" width="12.85546875" style="15" bestFit="1" customWidth="1"/>
    <col min="1284" max="1284" width="14" style="15" bestFit="1" customWidth="1"/>
    <col min="1285" max="1286" width="12.85546875" style="15" bestFit="1" customWidth="1"/>
    <col min="1287" max="1287" width="14" style="15" bestFit="1" customWidth="1"/>
    <col min="1288" max="1289" width="12.85546875" style="15" bestFit="1" customWidth="1"/>
    <col min="1290" max="1290" width="14" style="15" bestFit="1" customWidth="1"/>
    <col min="1291" max="1292" width="12.85546875" style="15" bestFit="1" customWidth="1"/>
    <col min="1293" max="1293" width="14" style="15" bestFit="1" customWidth="1"/>
    <col min="1294" max="1294" width="14.42578125" style="15" bestFit="1" customWidth="1"/>
    <col min="1295" max="1536" width="9.140625" style="15"/>
    <col min="1537" max="1537" width="14.42578125" style="15" customWidth="1"/>
    <col min="1538" max="1538" width="14" style="15" bestFit="1" customWidth="1"/>
    <col min="1539" max="1539" width="12.85546875" style="15" bestFit="1" customWidth="1"/>
    <col min="1540" max="1540" width="14" style="15" bestFit="1" customWidth="1"/>
    <col min="1541" max="1542" width="12.85546875" style="15" bestFit="1" customWidth="1"/>
    <col min="1543" max="1543" width="14" style="15" bestFit="1" customWidth="1"/>
    <col min="1544" max="1545" width="12.85546875" style="15" bestFit="1" customWidth="1"/>
    <col min="1546" max="1546" width="14" style="15" bestFit="1" customWidth="1"/>
    <col min="1547" max="1548" width="12.85546875" style="15" bestFit="1" customWidth="1"/>
    <col min="1549" max="1549" width="14" style="15" bestFit="1" customWidth="1"/>
    <col min="1550" max="1550" width="14.42578125" style="15" bestFit="1" customWidth="1"/>
    <col min="1551" max="1792" width="9.140625" style="15"/>
    <col min="1793" max="1793" width="14.42578125" style="15" customWidth="1"/>
    <col min="1794" max="1794" width="14" style="15" bestFit="1" customWidth="1"/>
    <col min="1795" max="1795" width="12.85546875" style="15" bestFit="1" customWidth="1"/>
    <col min="1796" max="1796" width="14" style="15" bestFit="1" customWidth="1"/>
    <col min="1797" max="1798" width="12.85546875" style="15" bestFit="1" customWidth="1"/>
    <col min="1799" max="1799" width="14" style="15" bestFit="1" customWidth="1"/>
    <col min="1800" max="1801" width="12.85546875" style="15" bestFit="1" customWidth="1"/>
    <col min="1802" max="1802" width="14" style="15" bestFit="1" customWidth="1"/>
    <col min="1803" max="1804" width="12.85546875" style="15" bestFit="1" customWidth="1"/>
    <col min="1805" max="1805" width="14" style="15" bestFit="1" customWidth="1"/>
    <col min="1806" max="1806" width="14.42578125" style="15" bestFit="1" customWidth="1"/>
    <col min="1807" max="2048" width="9.140625" style="15"/>
    <col min="2049" max="2049" width="14.42578125" style="15" customWidth="1"/>
    <col min="2050" max="2050" width="14" style="15" bestFit="1" customWidth="1"/>
    <col min="2051" max="2051" width="12.85546875" style="15" bestFit="1" customWidth="1"/>
    <col min="2052" max="2052" width="14" style="15" bestFit="1" customWidth="1"/>
    <col min="2053" max="2054" width="12.85546875" style="15" bestFit="1" customWidth="1"/>
    <col min="2055" max="2055" width="14" style="15" bestFit="1" customWidth="1"/>
    <col min="2056" max="2057" width="12.85546875" style="15" bestFit="1" customWidth="1"/>
    <col min="2058" max="2058" width="14" style="15" bestFit="1" customWidth="1"/>
    <col min="2059" max="2060" width="12.85546875" style="15" bestFit="1" customWidth="1"/>
    <col min="2061" max="2061" width="14" style="15" bestFit="1" customWidth="1"/>
    <col min="2062" max="2062" width="14.42578125" style="15" bestFit="1" customWidth="1"/>
    <col min="2063" max="2304" width="9.140625" style="15"/>
    <col min="2305" max="2305" width="14.42578125" style="15" customWidth="1"/>
    <col min="2306" max="2306" width="14" style="15" bestFit="1" customWidth="1"/>
    <col min="2307" max="2307" width="12.85546875" style="15" bestFit="1" customWidth="1"/>
    <col min="2308" max="2308" width="14" style="15" bestFit="1" customWidth="1"/>
    <col min="2309" max="2310" width="12.85546875" style="15" bestFit="1" customWidth="1"/>
    <col min="2311" max="2311" width="14" style="15" bestFit="1" customWidth="1"/>
    <col min="2312" max="2313" width="12.85546875" style="15" bestFit="1" customWidth="1"/>
    <col min="2314" max="2314" width="14" style="15" bestFit="1" customWidth="1"/>
    <col min="2315" max="2316" width="12.85546875" style="15" bestFit="1" customWidth="1"/>
    <col min="2317" max="2317" width="14" style="15" bestFit="1" customWidth="1"/>
    <col min="2318" max="2318" width="14.42578125" style="15" bestFit="1" customWidth="1"/>
    <col min="2319" max="2560" width="9.140625" style="15"/>
    <col min="2561" max="2561" width="14.42578125" style="15" customWidth="1"/>
    <col min="2562" max="2562" width="14" style="15" bestFit="1" customWidth="1"/>
    <col min="2563" max="2563" width="12.85546875" style="15" bestFit="1" customWidth="1"/>
    <col min="2564" max="2564" width="14" style="15" bestFit="1" customWidth="1"/>
    <col min="2565" max="2566" width="12.85546875" style="15" bestFit="1" customWidth="1"/>
    <col min="2567" max="2567" width="14" style="15" bestFit="1" customWidth="1"/>
    <col min="2568" max="2569" width="12.85546875" style="15" bestFit="1" customWidth="1"/>
    <col min="2570" max="2570" width="14" style="15" bestFit="1" customWidth="1"/>
    <col min="2571" max="2572" width="12.85546875" style="15" bestFit="1" customWidth="1"/>
    <col min="2573" max="2573" width="14" style="15" bestFit="1" customWidth="1"/>
    <col min="2574" max="2574" width="14.42578125" style="15" bestFit="1" customWidth="1"/>
    <col min="2575" max="2816" width="9.140625" style="15"/>
    <col min="2817" max="2817" width="14.42578125" style="15" customWidth="1"/>
    <col min="2818" max="2818" width="14" style="15" bestFit="1" customWidth="1"/>
    <col min="2819" max="2819" width="12.85546875" style="15" bestFit="1" customWidth="1"/>
    <col min="2820" max="2820" width="14" style="15" bestFit="1" customWidth="1"/>
    <col min="2821" max="2822" width="12.85546875" style="15" bestFit="1" customWidth="1"/>
    <col min="2823" max="2823" width="14" style="15" bestFit="1" customWidth="1"/>
    <col min="2824" max="2825" width="12.85546875" style="15" bestFit="1" customWidth="1"/>
    <col min="2826" max="2826" width="14" style="15" bestFit="1" customWidth="1"/>
    <col min="2827" max="2828" width="12.85546875" style="15" bestFit="1" customWidth="1"/>
    <col min="2829" max="2829" width="14" style="15" bestFit="1" customWidth="1"/>
    <col min="2830" max="2830" width="14.42578125" style="15" bestFit="1" customWidth="1"/>
    <col min="2831" max="3072" width="9.140625" style="15"/>
    <col min="3073" max="3073" width="14.42578125" style="15" customWidth="1"/>
    <col min="3074" max="3074" width="14" style="15" bestFit="1" customWidth="1"/>
    <col min="3075" max="3075" width="12.85546875" style="15" bestFit="1" customWidth="1"/>
    <col min="3076" max="3076" width="14" style="15" bestFit="1" customWidth="1"/>
    <col min="3077" max="3078" width="12.85546875" style="15" bestFit="1" customWidth="1"/>
    <col min="3079" max="3079" width="14" style="15" bestFit="1" customWidth="1"/>
    <col min="3080" max="3081" width="12.85546875" style="15" bestFit="1" customWidth="1"/>
    <col min="3082" max="3082" width="14" style="15" bestFit="1" customWidth="1"/>
    <col min="3083" max="3084" width="12.85546875" style="15" bestFit="1" customWidth="1"/>
    <col min="3085" max="3085" width="14" style="15" bestFit="1" customWidth="1"/>
    <col min="3086" max="3086" width="14.42578125" style="15" bestFit="1" customWidth="1"/>
    <col min="3087" max="3328" width="9.140625" style="15"/>
    <col min="3329" max="3329" width="14.42578125" style="15" customWidth="1"/>
    <col min="3330" max="3330" width="14" style="15" bestFit="1" customWidth="1"/>
    <col min="3331" max="3331" width="12.85546875" style="15" bestFit="1" customWidth="1"/>
    <col min="3332" max="3332" width="14" style="15" bestFit="1" customWidth="1"/>
    <col min="3333" max="3334" width="12.85546875" style="15" bestFit="1" customWidth="1"/>
    <col min="3335" max="3335" width="14" style="15" bestFit="1" customWidth="1"/>
    <col min="3336" max="3337" width="12.85546875" style="15" bestFit="1" customWidth="1"/>
    <col min="3338" max="3338" width="14" style="15" bestFit="1" customWidth="1"/>
    <col min="3339" max="3340" width="12.85546875" style="15" bestFit="1" customWidth="1"/>
    <col min="3341" max="3341" width="14" style="15" bestFit="1" customWidth="1"/>
    <col min="3342" max="3342" width="14.42578125" style="15" bestFit="1" customWidth="1"/>
    <col min="3343" max="3584" width="9.140625" style="15"/>
    <col min="3585" max="3585" width="14.42578125" style="15" customWidth="1"/>
    <col min="3586" max="3586" width="14" style="15" bestFit="1" customWidth="1"/>
    <col min="3587" max="3587" width="12.85546875" style="15" bestFit="1" customWidth="1"/>
    <col min="3588" max="3588" width="14" style="15" bestFit="1" customWidth="1"/>
    <col min="3589" max="3590" width="12.85546875" style="15" bestFit="1" customWidth="1"/>
    <col min="3591" max="3591" width="14" style="15" bestFit="1" customWidth="1"/>
    <col min="3592" max="3593" width="12.85546875" style="15" bestFit="1" customWidth="1"/>
    <col min="3594" max="3594" width="14" style="15" bestFit="1" customWidth="1"/>
    <col min="3595" max="3596" width="12.85546875" style="15" bestFit="1" customWidth="1"/>
    <col min="3597" max="3597" width="14" style="15" bestFit="1" customWidth="1"/>
    <col min="3598" max="3598" width="14.42578125" style="15" bestFit="1" customWidth="1"/>
    <col min="3599" max="3840" width="9.140625" style="15"/>
    <col min="3841" max="3841" width="14.42578125" style="15" customWidth="1"/>
    <col min="3842" max="3842" width="14" style="15" bestFit="1" customWidth="1"/>
    <col min="3843" max="3843" width="12.85546875" style="15" bestFit="1" customWidth="1"/>
    <col min="3844" max="3844" width="14" style="15" bestFit="1" customWidth="1"/>
    <col min="3845" max="3846" width="12.85546875" style="15" bestFit="1" customWidth="1"/>
    <col min="3847" max="3847" width="14" style="15" bestFit="1" customWidth="1"/>
    <col min="3848" max="3849" width="12.85546875" style="15" bestFit="1" customWidth="1"/>
    <col min="3850" max="3850" width="14" style="15" bestFit="1" customWidth="1"/>
    <col min="3851" max="3852" width="12.85546875" style="15" bestFit="1" customWidth="1"/>
    <col min="3853" max="3853" width="14" style="15" bestFit="1" customWidth="1"/>
    <col min="3854" max="3854" width="14.42578125" style="15" bestFit="1" customWidth="1"/>
    <col min="3855" max="4096" width="9.140625" style="15"/>
    <col min="4097" max="4097" width="14.42578125" style="15" customWidth="1"/>
    <col min="4098" max="4098" width="14" style="15" bestFit="1" customWidth="1"/>
    <col min="4099" max="4099" width="12.85546875" style="15" bestFit="1" customWidth="1"/>
    <col min="4100" max="4100" width="14" style="15" bestFit="1" customWidth="1"/>
    <col min="4101" max="4102" width="12.85546875" style="15" bestFit="1" customWidth="1"/>
    <col min="4103" max="4103" width="14" style="15" bestFit="1" customWidth="1"/>
    <col min="4104" max="4105" width="12.85546875" style="15" bestFit="1" customWidth="1"/>
    <col min="4106" max="4106" width="14" style="15" bestFit="1" customWidth="1"/>
    <col min="4107" max="4108" width="12.85546875" style="15" bestFit="1" customWidth="1"/>
    <col min="4109" max="4109" width="14" style="15" bestFit="1" customWidth="1"/>
    <col min="4110" max="4110" width="14.42578125" style="15" bestFit="1" customWidth="1"/>
    <col min="4111" max="4352" width="9.140625" style="15"/>
    <col min="4353" max="4353" width="14.42578125" style="15" customWidth="1"/>
    <col min="4354" max="4354" width="14" style="15" bestFit="1" customWidth="1"/>
    <col min="4355" max="4355" width="12.85546875" style="15" bestFit="1" customWidth="1"/>
    <col min="4356" max="4356" width="14" style="15" bestFit="1" customWidth="1"/>
    <col min="4357" max="4358" width="12.85546875" style="15" bestFit="1" customWidth="1"/>
    <col min="4359" max="4359" width="14" style="15" bestFit="1" customWidth="1"/>
    <col min="4360" max="4361" width="12.85546875" style="15" bestFit="1" customWidth="1"/>
    <col min="4362" max="4362" width="14" style="15" bestFit="1" customWidth="1"/>
    <col min="4363" max="4364" width="12.85546875" style="15" bestFit="1" customWidth="1"/>
    <col min="4365" max="4365" width="14" style="15" bestFit="1" customWidth="1"/>
    <col min="4366" max="4366" width="14.42578125" style="15" bestFit="1" customWidth="1"/>
    <col min="4367" max="4608" width="9.140625" style="15"/>
    <col min="4609" max="4609" width="14.42578125" style="15" customWidth="1"/>
    <col min="4610" max="4610" width="14" style="15" bestFit="1" customWidth="1"/>
    <col min="4611" max="4611" width="12.85546875" style="15" bestFit="1" customWidth="1"/>
    <col min="4612" max="4612" width="14" style="15" bestFit="1" customWidth="1"/>
    <col min="4613" max="4614" width="12.85546875" style="15" bestFit="1" customWidth="1"/>
    <col min="4615" max="4615" width="14" style="15" bestFit="1" customWidth="1"/>
    <col min="4616" max="4617" width="12.85546875" style="15" bestFit="1" customWidth="1"/>
    <col min="4618" max="4618" width="14" style="15" bestFit="1" customWidth="1"/>
    <col min="4619" max="4620" width="12.85546875" style="15" bestFit="1" customWidth="1"/>
    <col min="4621" max="4621" width="14" style="15" bestFit="1" customWidth="1"/>
    <col min="4622" max="4622" width="14.42578125" style="15" bestFit="1" customWidth="1"/>
    <col min="4623" max="4864" width="9.140625" style="15"/>
    <col min="4865" max="4865" width="14.42578125" style="15" customWidth="1"/>
    <col min="4866" max="4866" width="14" style="15" bestFit="1" customWidth="1"/>
    <col min="4867" max="4867" width="12.85546875" style="15" bestFit="1" customWidth="1"/>
    <col min="4868" max="4868" width="14" style="15" bestFit="1" customWidth="1"/>
    <col min="4869" max="4870" width="12.85546875" style="15" bestFit="1" customWidth="1"/>
    <col min="4871" max="4871" width="14" style="15" bestFit="1" customWidth="1"/>
    <col min="4872" max="4873" width="12.85546875" style="15" bestFit="1" customWidth="1"/>
    <col min="4874" max="4874" width="14" style="15" bestFit="1" customWidth="1"/>
    <col min="4875" max="4876" width="12.85546875" style="15" bestFit="1" customWidth="1"/>
    <col min="4877" max="4877" width="14" style="15" bestFit="1" customWidth="1"/>
    <col min="4878" max="4878" width="14.42578125" style="15" bestFit="1" customWidth="1"/>
    <col min="4879" max="5120" width="9.140625" style="15"/>
    <col min="5121" max="5121" width="14.42578125" style="15" customWidth="1"/>
    <col min="5122" max="5122" width="14" style="15" bestFit="1" customWidth="1"/>
    <col min="5123" max="5123" width="12.85546875" style="15" bestFit="1" customWidth="1"/>
    <col min="5124" max="5124" width="14" style="15" bestFit="1" customWidth="1"/>
    <col min="5125" max="5126" width="12.85546875" style="15" bestFit="1" customWidth="1"/>
    <col min="5127" max="5127" width="14" style="15" bestFit="1" customWidth="1"/>
    <col min="5128" max="5129" width="12.85546875" style="15" bestFit="1" customWidth="1"/>
    <col min="5130" max="5130" width="14" style="15" bestFit="1" customWidth="1"/>
    <col min="5131" max="5132" width="12.85546875" style="15" bestFit="1" customWidth="1"/>
    <col min="5133" max="5133" width="14" style="15" bestFit="1" customWidth="1"/>
    <col min="5134" max="5134" width="14.42578125" style="15" bestFit="1" customWidth="1"/>
    <col min="5135" max="5376" width="9.140625" style="15"/>
    <col min="5377" max="5377" width="14.42578125" style="15" customWidth="1"/>
    <col min="5378" max="5378" width="14" style="15" bestFit="1" customWidth="1"/>
    <col min="5379" max="5379" width="12.85546875" style="15" bestFit="1" customWidth="1"/>
    <col min="5380" max="5380" width="14" style="15" bestFit="1" customWidth="1"/>
    <col min="5381" max="5382" width="12.85546875" style="15" bestFit="1" customWidth="1"/>
    <col min="5383" max="5383" width="14" style="15" bestFit="1" customWidth="1"/>
    <col min="5384" max="5385" width="12.85546875" style="15" bestFit="1" customWidth="1"/>
    <col min="5386" max="5386" width="14" style="15" bestFit="1" customWidth="1"/>
    <col min="5387" max="5388" width="12.85546875" style="15" bestFit="1" customWidth="1"/>
    <col min="5389" max="5389" width="14" style="15" bestFit="1" customWidth="1"/>
    <col min="5390" max="5390" width="14.42578125" style="15" bestFit="1" customWidth="1"/>
    <col min="5391" max="5632" width="9.140625" style="15"/>
    <col min="5633" max="5633" width="14.42578125" style="15" customWidth="1"/>
    <col min="5634" max="5634" width="14" style="15" bestFit="1" customWidth="1"/>
    <col min="5635" max="5635" width="12.85546875" style="15" bestFit="1" customWidth="1"/>
    <col min="5636" max="5636" width="14" style="15" bestFit="1" customWidth="1"/>
    <col min="5637" max="5638" width="12.85546875" style="15" bestFit="1" customWidth="1"/>
    <col min="5639" max="5639" width="14" style="15" bestFit="1" customWidth="1"/>
    <col min="5640" max="5641" width="12.85546875" style="15" bestFit="1" customWidth="1"/>
    <col min="5642" max="5642" width="14" style="15" bestFit="1" customWidth="1"/>
    <col min="5643" max="5644" width="12.85546875" style="15" bestFit="1" customWidth="1"/>
    <col min="5645" max="5645" width="14" style="15" bestFit="1" customWidth="1"/>
    <col min="5646" max="5646" width="14.42578125" style="15" bestFit="1" customWidth="1"/>
    <col min="5647" max="5888" width="9.140625" style="15"/>
    <col min="5889" max="5889" width="14.42578125" style="15" customWidth="1"/>
    <col min="5890" max="5890" width="14" style="15" bestFit="1" customWidth="1"/>
    <col min="5891" max="5891" width="12.85546875" style="15" bestFit="1" customWidth="1"/>
    <col min="5892" max="5892" width="14" style="15" bestFit="1" customWidth="1"/>
    <col min="5893" max="5894" width="12.85546875" style="15" bestFit="1" customWidth="1"/>
    <col min="5895" max="5895" width="14" style="15" bestFit="1" customWidth="1"/>
    <col min="5896" max="5897" width="12.85546875" style="15" bestFit="1" customWidth="1"/>
    <col min="5898" max="5898" width="14" style="15" bestFit="1" customWidth="1"/>
    <col min="5899" max="5900" width="12.85546875" style="15" bestFit="1" customWidth="1"/>
    <col min="5901" max="5901" width="14" style="15" bestFit="1" customWidth="1"/>
    <col min="5902" max="5902" width="14.42578125" style="15" bestFit="1" customWidth="1"/>
    <col min="5903" max="6144" width="9.140625" style="15"/>
    <col min="6145" max="6145" width="14.42578125" style="15" customWidth="1"/>
    <col min="6146" max="6146" width="14" style="15" bestFit="1" customWidth="1"/>
    <col min="6147" max="6147" width="12.85546875" style="15" bestFit="1" customWidth="1"/>
    <col min="6148" max="6148" width="14" style="15" bestFit="1" customWidth="1"/>
    <col min="6149" max="6150" width="12.85546875" style="15" bestFit="1" customWidth="1"/>
    <col min="6151" max="6151" width="14" style="15" bestFit="1" customWidth="1"/>
    <col min="6152" max="6153" width="12.85546875" style="15" bestFit="1" customWidth="1"/>
    <col min="6154" max="6154" width="14" style="15" bestFit="1" customWidth="1"/>
    <col min="6155" max="6156" width="12.85546875" style="15" bestFit="1" customWidth="1"/>
    <col min="6157" max="6157" width="14" style="15" bestFit="1" customWidth="1"/>
    <col min="6158" max="6158" width="14.42578125" style="15" bestFit="1" customWidth="1"/>
    <col min="6159" max="6400" width="9.140625" style="15"/>
    <col min="6401" max="6401" width="14.42578125" style="15" customWidth="1"/>
    <col min="6402" max="6402" width="14" style="15" bestFit="1" customWidth="1"/>
    <col min="6403" max="6403" width="12.85546875" style="15" bestFit="1" customWidth="1"/>
    <col min="6404" max="6404" width="14" style="15" bestFit="1" customWidth="1"/>
    <col min="6405" max="6406" width="12.85546875" style="15" bestFit="1" customWidth="1"/>
    <col min="6407" max="6407" width="14" style="15" bestFit="1" customWidth="1"/>
    <col min="6408" max="6409" width="12.85546875" style="15" bestFit="1" customWidth="1"/>
    <col min="6410" max="6410" width="14" style="15" bestFit="1" customWidth="1"/>
    <col min="6411" max="6412" width="12.85546875" style="15" bestFit="1" customWidth="1"/>
    <col min="6413" max="6413" width="14" style="15" bestFit="1" customWidth="1"/>
    <col min="6414" max="6414" width="14.42578125" style="15" bestFit="1" customWidth="1"/>
    <col min="6415" max="6656" width="9.140625" style="15"/>
    <col min="6657" max="6657" width="14.42578125" style="15" customWidth="1"/>
    <col min="6658" max="6658" width="14" style="15" bestFit="1" customWidth="1"/>
    <col min="6659" max="6659" width="12.85546875" style="15" bestFit="1" customWidth="1"/>
    <col min="6660" max="6660" width="14" style="15" bestFit="1" customWidth="1"/>
    <col min="6661" max="6662" width="12.85546875" style="15" bestFit="1" customWidth="1"/>
    <col min="6663" max="6663" width="14" style="15" bestFit="1" customWidth="1"/>
    <col min="6664" max="6665" width="12.85546875" style="15" bestFit="1" customWidth="1"/>
    <col min="6666" max="6666" width="14" style="15" bestFit="1" customWidth="1"/>
    <col min="6667" max="6668" width="12.85546875" style="15" bestFit="1" customWidth="1"/>
    <col min="6669" max="6669" width="14" style="15" bestFit="1" customWidth="1"/>
    <col min="6670" max="6670" width="14.42578125" style="15" bestFit="1" customWidth="1"/>
    <col min="6671" max="6912" width="9.140625" style="15"/>
    <col min="6913" max="6913" width="14.42578125" style="15" customWidth="1"/>
    <col min="6914" max="6914" width="14" style="15" bestFit="1" customWidth="1"/>
    <col min="6915" max="6915" width="12.85546875" style="15" bestFit="1" customWidth="1"/>
    <col min="6916" max="6916" width="14" style="15" bestFit="1" customWidth="1"/>
    <col min="6917" max="6918" width="12.85546875" style="15" bestFit="1" customWidth="1"/>
    <col min="6919" max="6919" width="14" style="15" bestFit="1" customWidth="1"/>
    <col min="6920" max="6921" width="12.85546875" style="15" bestFit="1" customWidth="1"/>
    <col min="6922" max="6922" width="14" style="15" bestFit="1" customWidth="1"/>
    <col min="6923" max="6924" width="12.85546875" style="15" bestFit="1" customWidth="1"/>
    <col min="6925" max="6925" width="14" style="15" bestFit="1" customWidth="1"/>
    <col min="6926" max="6926" width="14.42578125" style="15" bestFit="1" customWidth="1"/>
    <col min="6927" max="7168" width="9.140625" style="15"/>
    <col min="7169" max="7169" width="14.42578125" style="15" customWidth="1"/>
    <col min="7170" max="7170" width="14" style="15" bestFit="1" customWidth="1"/>
    <col min="7171" max="7171" width="12.85546875" style="15" bestFit="1" customWidth="1"/>
    <col min="7172" max="7172" width="14" style="15" bestFit="1" customWidth="1"/>
    <col min="7173" max="7174" width="12.85546875" style="15" bestFit="1" customWidth="1"/>
    <col min="7175" max="7175" width="14" style="15" bestFit="1" customWidth="1"/>
    <col min="7176" max="7177" width="12.85546875" style="15" bestFit="1" customWidth="1"/>
    <col min="7178" max="7178" width="14" style="15" bestFit="1" customWidth="1"/>
    <col min="7179" max="7180" width="12.85546875" style="15" bestFit="1" customWidth="1"/>
    <col min="7181" max="7181" width="14" style="15" bestFit="1" customWidth="1"/>
    <col min="7182" max="7182" width="14.42578125" style="15" bestFit="1" customWidth="1"/>
    <col min="7183" max="7424" width="9.140625" style="15"/>
    <col min="7425" max="7425" width="14.42578125" style="15" customWidth="1"/>
    <col min="7426" max="7426" width="14" style="15" bestFit="1" customWidth="1"/>
    <col min="7427" max="7427" width="12.85546875" style="15" bestFit="1" customWidth="1"/>
    <col min="7428" max="7428" width="14" style="15" bestFit="1" customWidth="1"/>
    <col min="7429" max="7430" width="12.85546875" style="15" bestFit="1" customWidth="1"/>
    <col min="7431" max="7431" width="14" style="15" bestFit="1" customWidth="1"/>
    <col min="7432" max="7433" width="12.85546875" style="15" bestFit="1" customWidth="1"/>
    <col min="7434" max="7434" width="14" style="15" bestFit="1" customWidth="1"/>
    <col min="7435" max="7436" width="12.85546875" style="15" bestFit="1" customWidth="1"/>
    <col min="7437" max="7437" width="14" style="15" bestFit="1" customWidth="1"/>
    <col min="7438" max="7438" width="14.42578125" style="15" bestFit="1" customWidth="1"/>
    <col min="7439" max="7680" width="9.140625" style="15"/>
    <col min="7681" max="7681" width="14.42578125" style="15" customWidth="1"/>
    <col min="7682" max="7682" width="14" style="15" bestFit="1" customWidth="1"/>
    <col min="7683" max="7683" width="12.85546875" style="15" bestFit="1" customWidth="1"/>
    <col min="7684" max="7684" width="14" style="15" bestFit="1" customWidth="1"/>
    <col min="7685" max="7686" width="12.85546875" style="15" bestFit="1" customWidth="1"/>
    <col min="7687" max="7687" width="14" style="15" bestFit="1" customWidth="1"/>
    <col min="7688" max="7689" width="12.85546875" style="15" bestFit="1" customWidth="1"/>
    <col min="7690" max="7690" width="14" style="15" bestFit="1" customWidth="1"/>
    <col min="7691" max="7692" width="12.85546875" style="15" bestFit="1" customWidth="1"/>
    <col min="7693" max="7693" width="14" style="15" bestFit="1" customWidth="1"/>
    <col min="7694" max="7694" width="14.42578125" style="15" bestFit="1" customWidth="1"/>
    <col min="7695" max="7936" width="9.140625" style="15"/>
    <col min="7937" max="7937" width="14.42578125" style="15" customWidth="1"/>
    <col min="7938" max="7938" width="14" style="15" bestFit="1" customWidth="1"/>
    <col min="7939" max="7939" width="12.85546875" style="15" bestFit="1" customWidth="1"/>
    <col min="7940" max="7940" width="14" style="15" bestFit="1" customWidth="1"/>
    <col min="7941" max="7942" width="12.85546875" style="15" bestFit="1" customWidth="1"/>
    <col min="7943" max="7943" width="14" style="15" bestFit="1" customWidth="1"/>
    <col min="7944" max="7945" width="12.85546875" style="15" bestFit="1" customWidth="1"/>
    <col min="7946" max="7946" width="14" style="15" bestFit="1" customWidth="1"/>
    <col min="7947" max="7948" width="12.85546875" style="15" bestFit="1" customWidth="1"/>
    <col min="7949" max="7949" width="14" style="15" bestFit="1" customWidth="1"/>
    <col min="7950" max="7950" width="14.42578125" style="15" bestFit="1" customWidth="1"/>
    <col min="7951" max="8192" width="9.140625" style="15"/>
    <col min="8193" max="8193" width="14.42578125" style="15" customWidth="1"/>
    <col min="8194" max="8194" width="14" style="15" bestFit="1" customWidth="1"/>
    <col min="8195" max="8195" width="12.85546875" style="15" bestFit="1" customWidth="1"/>
    <col min="8196" max="8196" width="14" style="15" bestFit="1" customWidth="1"/>
    <col min="8197" max="8198" width="12.85546875" style="15" bestFit="1" customWidth="1"/>
    <col min="8199" max="8199" width="14" style="15" bestFit="1" customWidth="1"/>
    <col min="8200" max="8201" width="12.85546875" style="15" bestFit="1" customWidth="1"/>
    <col min="8202" max="8202" width="14" style="15" bestFit="1" customWidth="1"/>
    <col min="8203" max="8204" width="12.85546875" style="15" bestFit="1" customWidth="1"/>
    <col min="8205" max="8205" width="14" style="15" bestFit="1" customWidth="1"/>
    <col min="8206" max="8206" width="14.42578125" style="15" bestFit="1" customWidth="1"/>
    <col min="8207" max="8448" width="9.140625" style="15"/>
    <col min="8449" max="8449" width="14.42578125" style="15" customWidth="1"/>
    <col min="8450" max="8450" width="14" style="15" bestFit="1" customWidth="1"/>
    <col min="8451" max="8451" width="12.85546875" style="15" bestFit="1" customWidth="1"/>
    <col min="8452" max="8452" width="14" style="15" bestFit="1" customWidth="1"/>
    <col min="8453" max="8454" width="12.85546875" style="15" bestFit="1" customWidth="1"/>
    <col min="8455" max="8455" width="14" style="15" bestFit="1" customWidth="1"/>
    <col min="8456" max="8457" width="12.85546875" style="15" bestFit="1" customWidth="1"/>
    <col min="8458" max="8458" width="14" style="15" bestFit="1" customWidth="1"/>
    <col min="8459" max="8460" width="12.85546875" style="15" bestFit="1" customWidth="1"/>
    <col min="8461" max="8461" width="14" style="15" bestFit="1" customWidth="1"/>
    <col min="8462" max="8462" width="14.42578125" style="15" bestFit="1" customWidth="1"/>
    <col min="8463" max="8704" width="9.140625" style="15"/>
    <col min="8705" max="8705" width="14.42578125" style="15" customWidth="1"/>
    <col min="8706" max="8706" width="14" style="15" bestFit="1" customWidth="1"/>
    <col min="8707" max="8707" width="12.85546875" style="15" bestFit="1" customWidth="1"/>
    <col min="8708" max="8708" width="14" style="15" bestFit="1" customWidth="1"/>
    <col min="8709" max="8710" width="12.85546875" style="15" bestFit="1" customWidth="1"/>
    <col min="8711" max="8711" width="14" style="15" bestFit="1" customWidth="1"/>
    <col min="8712" max="8713" width="12.85546875" style="15" bestFit="1" customWidth="1"/>
    <col min="8714" max="8714" width="14" style="15" bestFit="1" customWidth="1"/>
    <col min="8715" max="8716" width="12.85546875" style="15" bestFit="1" customWidth="1"/>
    <col min="8717" max="8717" width="14" style="15" bestFit="1" customWidth="1"/>
    <col min="8718" max="8718" width="14.42578125" style="15" bestFit="1" customWidth="1"/>
    <col min="8719" max="8960" width="9.140625" style="15"/>
    <col min="8961" max="8961" width="14.42578125" style="15" customWidth="1"/>
    <col min="8962" max="8962" width="14" style="15" bestFit="1" customWidth="1"/>
    <col min="8963" max="8963" width="12.85546875" style="15" bestFit="1" customWidth="1"/>
    <col min="8964" max="8964" width="14" style="15" bestFit="1" customWidth="1"/>
    <col min="8965" max="8966" width="12.85546875" style="15" bestFit="1" customWidth="1"/>
    <col min="8967" max="8967" width="14" style="15" bestFit="1" customWidth="1"/>
    <col min="8968" max="8969" width="12.85546875" style="15" bestFit="1" customWidth="1"/>
    <col min="8970" max="8970" width="14" style="15" bestFit="1" customWidth="1"/>
    <col min="8971" max="8972" width="12.85546875" style="15" bestFit="1" customWidth="1"/>
    <col min="8973" max="8973" width="14" style="15" bestFit="1" customWidth="1"/>
    <col min="8974" max="8974" width="14.42578125" style="15" bestFit="1" customWidth="1"/>
    <col min="8975" max="9216" width="9.140625" style="15"/>
    <col min="9217" max="9217" width="14.42578125" style="15" customWidth="1"/>
    <col min="9218" max="9218" width="14" style="15" bestFit="1" customWidth="1"/>
    <col min="9219" max="9219" width="12.85546875" style="15" bestFit="1" customWidth="1"/>
    <col min="9220" max="9220" width="14" style="15" bestFit="1" customWidth="1"/>
    <col min="9221" max="9222" width="12.85546875" style="15" bestFit="1" customWidth="1"/>
    <col min="9223" max="9223" width="14" style="15" bestFit="1" customWidth="1"/>
    <col min="9224" max="9225" width="12.85546875" style="15" bestFit="1" customWidth="1"/>
    <col min="9226" max="9226" width="14" style="15" bestFit="1" customWidth="1"/>
    <col min="9227" max="9228" width="12.85546875" style="15" bestFit="1" customWidth="1"/>
    <col min="9229" max="9229" width="14" style="15" bestFit="1" customWidth="1"/>
    <col min="9230" max="9230" width="14.42578125" style="15" bestFit="1" customWidth="1"/>
    <col min="9231" max="9472" width="9.140625" style="15"/>
    <col min="9473" max="9473" width="14.42578125" style="15" customWidth="1"/>
    <col min="9474" max="9474" width="14" style="15" bestFit="1" customWidth="1"/>
    <col min="9475" max="9475" width="12.85546875" style="15" bestFit="1" customWidth="1"/>
    <col min="9476" max="9476" width="14" style="15" bestFit="1" customWidth="1"/>
    <col min="9477" max="9478" width="12.85546875" style="15" bestFit="1" customWidth="1"/>
    <col min="9479" max="9479" width="14" style="15" bestFit="1" customWidth="1"/>
    <col min="9480" max="9481" width="12.85546875" style="15" bestFit="1" customWidth="1"/>
    <col min="9482" max="9482" width="14" style="15" bestFit="1" customWidth="1"/>
    <col min="9483" max="9484" width="12.85546875" style="15" bestFit="1" customWidth="1"/>
    <col min="9485" max="9485" width="14" style="15" bestFit="1" customWidth="1"/>
    <col min="9486" max="9486" width="14.42578125" style="15" bestFit="1" customWidth="1"/>
    <col min="9487" max="9728" width="9.140625" style="15"/>
    <col min="9729" max="9729" width="14.42578125" style="15" customWidth="1"/>
    <col min="9730" max="9730" width="14" style="15" bestFit="1" customWidth="1"/>
    <col min="9731" max="9731" width="12.85546875" style="15" bestFit="1" customWidth="1"/>
    <col min="9732" max="9732" width="14" style="15" bestFit="1" customWidth="1"/>
    <col min="9733" max="9734" width="12.85546875" style="15" bestFit="1" customWidth="1"/>
    <col min="9735" max="9735" width="14" style="15" bestFit="1" customWidth="1"/>
    <col min="9736" max="9737" width="12.85546875" style="15" bestFit="1" customWidth="1"/>
    <col min="9738" max="9738" width="14" style="15" bestFit="1" customWidth="1"/>
    <col min="9739" max="9740" width="12.85546875" style="15" bestFit="1" customWidth="1"/>
    <col min="9741" max="9741" width="14" style="15" bestFit="1" customWidth="1"/>
    <col min="9742" max="9742" width="14.42578125" style="15" bestFit="1" customWidth="1"/>
    <col min="9743" max="9984" width="9.140625" style="15"/>
    <col min="9985" max="9985" width="14.42578125" style="15" customWidth="1"/>
    <col min="9986" max="9986" width="14" style="15" bestFit="1" customWidth="1"/>
    <col min="9987" max="9987" width="12.85546875" style="15" bestFit="1" customWidth="1"/>
    <col min="9988" max="9988" width="14" style="15" bestFit="1" customWidth="1"/>
    <col min="9989" max="9990" width="12.85546875" style="15" bestFit="1" customWidth="1"/>
    <col min="9991" max="9991" width="14" style="15" bestFit="1" customWidth="1"/>
    <col min="9992" max="9993" width="12.85546875" style="15" bestFit="1" customWidth="1"/>
    <col min="9994" max="9994" width="14" style="15" bestFit="1" customWidth="1"/>
    <col min="9995" max="9996" width="12.85546875" style="15" bestFit="1" customWidth="1"/>
    <col min="9997" max="9997" width="14" style="15" bestFit="1" customWidth="1"/>
    <col min="9998" max="9998" width="14.42578125" style="15" bestFit="1" customWidth="1"/>
    <col min="9999" max="10240" width="9.140625" style="15"/>
    <col min="10241" max="10241" width="14.42578125" style="15" customWidth="1"/>
    <col min="10242" max="10242" width="14" style="15" bestFit="1" customWidth="1"/>
    <col min="10243" max="10243" width="12.85546875" style="15" bestFit="1" customWidth="1"/>
    <col min="10244" max="10244" width="14" style="15" bestFit="1" customWidth="1"/>
    <col min="10245" max="10246" width="12.85546875" style="15" bestFit="1" customWidth="1"/>
    <col min="10247" max="10247" width="14" style="15" bestFit="1" customWidth="1"/>
    <col min="10248" max="10249" width="12.85546875" style="15" bestFit="1" customWidth="1"/>
    <col min="10250" max="10250" width="14" style="15" bestFit="1" customWidth="1"/>
    <col min="10251" max="10252" width="12.85546875" style="15" bestFit="1" customWidth="1"/>
    <col min="10253" max="10253" width="14" style="15" bestFit="1" customWidth="1"/>
    <col min="10254" max="10254" width="14.42578125" style="15" bestFit="1" customWidth="1"/>
    <col min="10255" max="10496" width="9.140625" style="15"/>
    <col min="10497" max="10497" width="14.42578125" style="15" customWidth="1"/>
    <col min="10498" max="10498" width="14" style="15" bestFit="1" customWidth="1"/>
    <col min="10499" max="10499" width="12.85546875" style="15" bestFit="1" customWidth="1"/>
    <col min="10500" max="10500" width="14" style="15" bestFit="1" customWidth="1"/>
    <col min="10501" max="10502" width="12.85546875" style="15" bestFit="1" customWidth="1"/>
    <col min="10503" max="10503" width="14" style="15" bestFit="1" customWidth="1"/>
    <col min="10504" max="10505" width="12.85546875" style="15" bestFit="1" customWidth="1"/>
    <col min="10506" max="10506" width="14" style="15" bestFit="1" customWidth="1"/>
    <col min="10507" max="10508" width="12.85546875" style="15" bestFit="1" customWidth="1"/>
    <col min="10509" max="10509" width="14" style="15" bestFit="1" customWidth="1"/>
    <col min="10510" max="10510" width="14.42578125" style="15" bestFit="1" customWidth="1"/>
    <col min="10511" max="10752" width="9.140625" style="15"/>
    <col min="10753" max="10753" width="14.42578125" style="15" customWidth="1"/>
    <col min="10754" max="10754" width="14" style="15" bestFit="1" customWidth="1"/>
    <col min="10755" max="10755" width="12.85546875" style="15" bestFit="1" customWidth="1"/>
    <col min="10756" max="10756" width="14" style="15" bestFit="1" customWidth="1"/>
    <col min="10757" max="10758" width="12.85546875" style="15" bestFit="1" customWidth="1"/>
    <col min="10759" max="10759" width="14" style="15" bestFit="1" customWidth="1"/>
    <col min="10760" max="10761" width="12.85546875" style="15" bestFit="1" customWidth="1"/>
    <col min="10762" max="10762" width="14" style="15" bestFit="1" customWidth="1"/>
    <col min="10763" max="10764" width="12.85546875" style="15" bestFit="1" customWidth="1"/>
    <col min="10765" max="10765" width="14" style="15" bestFit="1" customWidth="1"/>
    <col min="10766" max="10766" width="14.42578125" style="15" bestFit="1" customWidth="1"/>
    <col min="10767" max="11008" width="9.140625" style="15"/>
    <col min="11009" max="11009" width="14.42578125" style="15" customWidth="1"/>
    <col min="11010" max="11010" width="14" style="15" bestFit="1" customWidth="1"/>
    <col min="11011" max="11011" width="12.85546875" style="15" bestFit="1" customWidth="1"/>
    <col min="11012" max="11012" width="14" style="15" bestFit="1" customWidth="1"/>
    <col min="11013" max="11014" width="12.85546875" style="15" bestFit="1" customWidth="1"/>
    <col min="11015" max="11015" width="14" style="15" bestFit="1" customWidth="1"/>
    <col min="11016" max="11017" width="12.85546875" style="15" bestFit="1" customWidth="1"/>
    <col min="11018" max="11018" width="14" style="15" bestFit="1" customWidth="1"/>
    <col min="11019" max="11020" width="12.85546875" style="15" bestFit="1" customWidth="1"/>
    <col min="11021" max="11021" width="14" style="15" bestFit="1" customWidth="1"/>
    <col min="11022" max="11022" width="14.42578125" style="15" bestFit="1" customWidth="1"/>
    <col min="11023" max="11264" width="9.140625" style="15"/>
    <col min="11265" max="11265" width="14.42578125" style="15" customWidth="1"/>
    <col min="11266" max="11266" width="14" style="15" bestFit="1" customWidth="1"/>
    <col min="11267" max="11267" width="12.85546875" style="15" bestFit="1" customWidth="1"/>
    <col min="11268" max="11268" width="14" style="15" bestFit="1" customWidth="1"/>
    <col min="11269" max="11270" width="12.85546875" style="15" bestFit="1" customWidth="1"/>
    <col min="11271" max="11271" width="14" style="15" bestFit="1" customWidth="1"/>
    <col min="11272" max="11273" width="12.85546875" style="15" bestFit="1" customWidth="1"/>
    <col min="11274" max="11274" width="14" style="15" bestFit="1" customWidth="1"/>
    <col min="11275" max="11276" width="12.85546875" style="15" bestFit="1" customWidth="1"/>
    <col min="11277" max="11277" width="14" style="15" bestFit="1" customWidth="1"/>
    <col min="11278" max="11278" width="14.42578125" style="15" bestFit="1" customWidth="1"/>
    <col min="11279" max="11520" width="9.140625" style="15"/>
    <col min="11521" max="11521" width="14.42578125" style="15" customWidth="1"/>
    <col min="11522" max="11522" width="14" style="15" bestFit="1" customWidth="1"/>
    <col min="11523" max="11523" width="12.85546875" style="15" bestFit="1" customWidth="1"/>
    <col min="11524" max="11524" width="14" style="15" bestFit="1" customWidth="1"/>
    <col min="11525" max="11526" width="12.85546875" style="15" bestFit="1" customWidth="1"/>
    <col min="11527" max="11527" width="14" style="15" bestFit="1" customWidth="1"/>
    <col min="11528" max="11529" width="12.85546875" style="15" bestFit="1" customWidth="1"/>
    <col min="11530" max="11530" width="14" style="15" bestFit="1" customWidth="1"/>
    <col min="11531" max="11532" width="12.85546875" style="15" bestFit="1" customWidth="1"/>
    <col min="11533" max="11533" width="14" style="15" bestFit="1" customWidth="1"/>
    <col min="11534" max="11534" width="14.42578125" style="15" bestFit="1" customWidth="1"/>
    <col min="11535" max="11776" width="9.140625" style="15"/>
    <col min="11777" max="11777" width="14.42578125" style="15" customWidth="1"/>
    <col min="11778" max="11778" width="14" style="15" bestFit="1" customWidth="1"/>
    <col min="11779" max="11779" width="12.85546875" style="15" bestFit="1" customWidth="1"/>
    <col min="11780" max="11780" width="14" style="15" bestFit="1" customWidth="1"/>
    <col min="11781" max="11782" width="12.85546875" style="15" bestFit="1" customWidth="1"/>
    <col min="11783" max="11783" width="14" style="15" bestFit="1" customWidth="1"/>
    <col min="11784" max="11785" width="12.85546875" style="15" bestFit="1" customWidth="1"/>
    <col min="11786" max="11786" width="14" style="15" bestFit="1" customWidth="1"/>
    <col min="11787" max="11788" width="12.85546875" style="15" bestFit="1" customWidth="1"/>
    <col min="11789" max="11789" width="14" style="15" bestFit="1" customWidth="1"/>
    <col min="11790" max="11790" width="14.42578125" style="15" bestFit="1" customWidth="1"/>
    <col min="11791" max="12032" width="9.140625" style="15"/>
    <col min="12033" max="12033" width="14.42578125" style="15" customWidth="1"/>
    <col min="12034" max="12034" width="14" style="15" bestFit="1" customWidth="1"/>
    <col min="12035" max="12035" width="12.85546875" style="15" bestFit="1" customWidth="1"/>
    <col min="12036" max="12036" width="14" style="15" bestFit="1" customWidth="1"/>
    <col min="12037" max="12038" width="12.85546875" style="15" bestFit="1" customWidth="1"/>
    <col min="12039" max="12039" width="14" style="15" bestFit="1" customWidth="1"/>
    <col min="12040" max="12041" width="12.85546875" style="15" bestFit="1" customWidth="1"/>
    <col min="12042" max="12042" width="14" style="15" bestFit="1" customWidth="1"/>
    <col min="12043" max="12044" width="12.85546875" style="15" bestFit="1" customWidth="1"/>
    <col min="12045" max="12045" width="14" style="15" bestFit="1" customWidth="1"/>
    <col min="12046" max="12046" width="14.42578125" style="15" bestFit="1" customWidth="1"/>
    <col min="12047" max="12288" width="9.140625" style="15"/>
    <col min="12289" max="12289" width="14.42578125" style="15" customWidth="1"/>
    <col min="12290" max="12290" width="14" style="15" bestFit="1" customWidth="1"/>
    <col min="12291" max="12291" width="12.85546875" style="15" bestFit="1" customWidth="1"/>
    <col min="12292" max="12292" width="14" style="15" bestFit="1" customWidth="1"/>
    <col min="12293" max="12294" width="12.85546875" style="15" bestFit="1" customWidth="1"/>
    <col min="12295" max="12295" width="14" style="15" bestFit="1" customWidth="1"/>
    <col min="12296" max="12297" width="12.85546875" style="15" bestFit="1" customWidth="1"/>
    <col min="12298" max="12298" width="14" style="15" bestFit="1" customWidth="1"/>
    <col min="12299" max="12300" width="12.85546875" style="15" bestFit="1" customWidth="1"/>
    <col min="12301" max="12301" width="14" style="15" bestFit="1" customWidth="1"/>
    <col min="12302" max="12302" width="14.42578125" style="15" bestFit="1" customWidth="1"/>
    <col min="12303" max="12544" width="9.140625" style="15"/>
    <col min="12545" max="12545" width="14.42578125" style="15" customWidth="1"/>
    <col min="12546" max="12546" width="14" style="15" bestFit="1" customWidth="1"/>
    <col min="12547" max="12547" width="12.85546875" style="15" bestFit="1" customWidth="1"/>
    <col min="12548" max="12548" width="14" style="15" bestFit="1" customWidth="1"/>
    <col min="12549" max="12550" width="12.85546875" style="15" bestFit="1" customWidth="1"/>
    <col min="12551" max="12551" width="14" style="15" bestFit="1" customWidth="1"/>
    <col min="12552" max="12553" width="12.85546875" style="15" bestFit="1" customWidth="1"/>
    <col min="12554" max="12554" width="14" style="15" bestFit="1" customWidth="1"/>
    <col min="12555" max="12556" width="12.85546875" style="15" bestFit="1" customWidth="1"/>
    <col min="12557" max="12557" width="14" style="15" bestFit="1" customWidth="1"/>
    <col min="12558" max="12558" width="14.42578125" style="15" bestFit="1" customWidth="1"/>
    <col min="12559" max="12800" width="9.140625" style="15"/>
    <col min="12801" max="12801" width="14.42578125" style="15" customWidth="1"/>
    <col min="12802" max="12802" width="14" style="15" bestFit="1" customWidth="1"/>
    <col min="12803" max="12803" width="12.85546875" style="15" bestFit="1" customWidth="1"/>
    <col min="12804" max="12804" width="14" style="15" bestFit="1" customWidth="1"/>
    <col min="12805" max="12806" width="12.85546875" style="15" bestFit="1" customWidth="1"/>
    <col min="12807" max="12807" width="14" style="15" bestFit="1" customWidth="1"/>
    <col min="12808" max="12809" width="12.85546875" style="15" bestFit="1" customWidth="1"/>
    <col min="12810" max="12810" width="14" style="15" bestFit="1" customWidth="1"/>
    <col min="12811" max="12812" width="12.85546875" style="15" bestFit="1" customWidth="1"/>
    <col min="12813" max="12813" width="14" style="15" bestFit="1" customWidth="1"/>
    <col min="12814" max="12814" width="14.42578125" style="15" bestFit="1" customWidth="1"/>
    <col min="12815" max="13056" width="9.140625" style="15"/>
    <col min="13057" max="13057" width="14.42578125" style="15" customWidth="1"/>
    <col min="13058" max="13058" width="14" style="15" bestFit="1" customWidth="1"/>
    <col min="13059" max="13059" width="12.85546875" style="15" bestFit="1" customWidth="1"/>
    <col min="13060" max="13060" width="14" style="15" bestFit="1" customWidth="1"/>
    <col min="13061" max="13062" width="12.85546875" style="15" bestFit="1" customWidth="1"/>
    <col min="13063" max="13063" width="14" style="15" bestFit="1" customWidth="1"/>
    <col min="13064" max="13065" width="12.85546875" style="15" bestFit="1" customWidth="1"/>
    <col min="13066" max="13066" width="14" style="15" bestFit="1" customWidth="1"/>
    <col min="13067" max="13068" width="12.85546875" style="15" bestFit="1" customWidth="1"/>
    <col min="13069" max="13069" width="14" style="15" bestFit="1" customWidth="1"/>
    <col min="13070" max="13070" width="14.42578125" style="15" bestFit="1" customWidth="1"/>
    <col min="13071" max="13312" width="9.140625" style="15"/>
    <col min="13313" max="13313" width="14.42578125" style="15" customWidth="1"/>
    <col min="13314" max="13314" width="14" style="15" bestFit="1" customWidth="1"/>
    <col min="13315" max="13315" width="12.85546875" style="15" bestFit="1" customWidth="1"/>
    <col min="13316" max="13316" width="14" style="15" bestFit="1" customWidth="1"/>
    <col min="13317" max="13318" width="12.85546875" style="15" bestFit="1" customWidth="1"/>
    <col min="13319" max="13319" width="14" style="15" bestFit="1" customWidth="1"/>
    <col min="13320" max="13321" width="12.85546875" style="15" bestFit="1" customWidth="1"/>
    <col min="13322" max="13322" width="14" style="15" bestFit="1" customWidth="1"/>
    <col min="13323" max="13324" width="12.85546875" style="15" bestFit="1" customWidth="1"/>
    <col min="13325" max="13325" width="14" style="15" bestFit="1" customWidth="1"/>
    <col min="13326" max="13326" width="14.42578125" style="15" bestFit="1" customWidth="1"/>
    <col min="13327" max="13568" width="9.140625" style="15"/>
    <col min="13569" max="13569" width="14.42578125" style="15" customWidth="1"/>
    <col min="13570" max="13570" width="14" style="15" bestFit="1" customWidth="1"/>
    <col min="13571" max="13571" width="12.85546875" style="15" bestFit="1" customWidth="1"/>
    <col min="13572" max="13572" width="14" style="15" bestFit="1" customWidth="1"/>
    <col min="13573" max="13574" width="12.85546875" style="15" bestFit="1" customWidth="1"/>
    <col min="13575" max="13575" width="14" style="15" bestFit="1" customWidth="1"/>
    <col min="13576" max="13577" width="12.85546875" style="15" bestFit="1" customWidth="1"/>
    <col min="13578" max="13578" width="14" style="15" bestFit="1" customWidth="1"/>
    <col min="13579" max="13580" width="12.85546875" style="15" bestFit="1" customWidth="1"/>
    <col min="13581" max="13581" width="14" style="15" bestFit="1" customWidth="1"/>
    <col min="13582" max="13582" width="14.42578125" style="15" bestFit="1" customWidth="1"/>
    <col min="13583" max="13824" width="9.140625" style="15"/>
    <col min="13825" max="13825" width="14.42578125" style="15" customWidth="1"/>
    <col min="13826" max="13826" width="14" style="15" bestFit="1" customWidth="1"/>
    <col min="13827" max="13827" width="12.85546875" style="15" bestFit="1" customWidth="1"/>
    <col min="13828" max="13828" width="14" style="15" bestFit="1" customWidth="1"/>
    <col min="13829" max="13830" width="12.85546875" style="15" bestFit="1" customWidth="1"/>
    <col min="13831" max="13831" width="14" style="15" bestFit="1" customWidth="1"/>
    <col min="13832" max="13833" width="12.85546875" style="15" bestFit="1" customWidth="1"/>
    <col min="13834" max="13834" width="14" style="15" bestFit="1" customWidth="1"/>
    <col min="13835" max="13836" width="12.85546875" style="15" bestFit="1" customWidth="1"/>
    <col min="13837" max="13837" width="14" style="15" bestFit="1" customWidth="1"/>
    <col min="13838" max="13838" width="14.42578125" style="15" bestFit="1" customWidth="1"/>
    <col min="13839" max="14080" width="9.140625" style="15"/>
    <col min="14081" max="14081" width="14.42578125" style="15" customWidth="1"/>
    <col min="14082" max="14082" width="14" style="15" bestFit="1" customWidth="1"/>
    <col min="14083" max="14083" width="12.85546875" style="15" bestFit="1" customWidth="1"/>
    <col min="14084" max="14084" width="14" style="15" bestFit="1" customWidth="1"/>
    <col min="14085" max="14086" width="12.85546875" style="15" bestFit="1" customWidth="1"/>
    <col min="14087" max="14087" width="14" style="15" bestFit="1" customWidth="1"/>
    <col min="14088" max="14089" width="12.85546875" style="15" bestFit="1" customWidth="1"/>
    <col min="14090" max="14090" width="14" style="15" bestFit="1" customWidth="1"/>
    <col min="14091" max="14092" width="12.85546875" style="15" bestFit="1" customWidth="1"/>
    <col min="14093" max="14093" width="14" style="15" bestFit="1" customWidth="1"/>
    <col min="14094" max="14094" width="14.42578125" style="15" bestFit="1" customWidth="1"/>
    <col min="14095" max="14336" width="9.140625" style="15"/>
    <col min="14337" max="14337" width="14.42578125" style="15" customWidth="1"/>
    <col min="14338" max="14338" width="14" style="15" bestFit="1" customWidth="1"/>
    <col min="14339" max="14339" width="12.85546875" style="15" bestFit="1" customWidth="1"/>
    <col min="14340" max="14340" width="14" style="15" bestFit="1" customWidth="1"/>
    <col min="14341" max="14342" width="12.85546875" style="15" bestFit="1" customWidth="1"/>
    <col min="14343" max="14343" width="14" style="15" bestFit="1" customWidth="1"/>
    <col min="14344" max="14345" width="12.85546875" style="15" bestFit="1" customWidth="1"/>
    <col min="14346" max="14346" width="14" style="15" bestFit="1" customWidth="1"/>
    <col min="14347" max="14348" width="12.85546875" style="15" bestFit="1" customWidth="1"/>
    <col min="14349" max="14349" width="14" style="15" bestFit="1" customWidth="1"/>
    <col min="14350" max="14350" width="14.42578125" style="15" bestFit="1" customWidth="1"/>
    <col min="14351" max="14592" width="9.140625" style="15"/>
    <col min="14593" max="14593" width="14.42578125" style="15" customWidth="1"/>
    <col min="14594" max="14594" width="14" style="15" bestFit="1" customWidth="1"/>
    <col min="14595" max="14595" width="12.85546875" style="15" bestFit="1" customWidth="1"/>
    <col min="14596" max="14596" width="14" style="15" bestFit="1" customWidth="1"/>
    <col min="14597" max="14598" width="12.85546875" style="15" bestFit="1" customWidth="1"/>
    <col min="14599" max="14599" width="14" style="15" bestFit="1" customWidth="1"/>
    <col min="14600" max="14601" width="12.85546875" style="15" bestFit="1" customWidth="1"/>
    <col min="14602" max="14602" width="14" style="15" bestFit="1" customWidth="1"/>
    <col min="14603" max="14604" width="12.85546875" style="15" bestFit="1" customWidth="1"/>
    <col min="14605" max="14605" width="14" style="15" bestFit="1" customWidth="1"/>
    <col min="14606" max="14606" width="14.42578125" style="15" bestFit="1" customWidth="1"/>
    <col min="14607" max="14848" width="9.140625" style="15"/>
    <col min="14849" max="14849" width="14.42578125" style="15" customWidth="1"/>
    <col min="14850" max="14850" width="14" style="15" bestFit="1" customWidth="1"/>
    <col min="14851" max="14851" width="12.85546875" style="15" bestFit="1" customWidth="1"/>
    <col min="14852" max="14852" width="14" style="15" bestFit="1" customWidth="1"/>
    <col min="14853" max="14854" width="12.85546875" style="15" bestFit="1" customWidth="1"/>
    <col min="14855" max="14855" width="14" style="15" bestFit="1" customWidth="1"/>
    <col min="14856" max="14857" width="12.85546875" style="15" bestFit="1" customWidth="1"/>
    <col min="14858" max="14858" width="14" style="15" bestFit="1" customWidth="1"/>
    <col min="14859" max="14860" width="12.85546875" style="15" bestFit="1" customWidth="1"/>
    <col min="14861" max="14861" width="14" style="15" bestFit="1" customWidth="1"/>
    <col min="14862" max="14862" width="14.42578125" style="15" bestFit="1" customWidth="1"/>
    <col min="14863" max="15104" width="9.140625" style="15"/>
    <col min="15105" max="15105" width="14.42578125" style="15" customWidth="1"/>
    <col min="15106" max="15106" width="14" style="15" bestFit="1" customWidth="1"/>
    <col min="15107" max="15107" width="12.85546875" style="15" bestFit="1" customWidth="1"/>
    <col min="15108" max="15108" width="14" style="15" bestFit="1" customWidth="1"/>
    <col min="15109" max="15110" width="12.85546875" style="15" bestFit="1" customWidth="1"/>
    <col min="15111" max="15111" width="14" style="15" bestFit="1" customWidth="1"/>
    <col min="15112" max="15113" width="12.85546875" style="15" bestFit="1" customWidth="1"/>
    <col min="15114" max="15114" width="14" style="15" bestFit="1" customWidth="1"/>
    <col min="15115" max="15116" width="12.85546875" style="15" bestFit="1" customWidth="1"/>
    <col min="15117" max="15117" width="14" style="15" bestFit="1" customWidth="1"/>
    <col min="15118" max="15118" width="14.42578125" style="15" bestFit="1" customWidth="1"/>
    <col min="15119" max="15360" width="9.140625" style="15"/>
    <col min="15361" max="15361" width="14.42578125" style="15" customWidth="1"/>
    <col min="15362" max="15362" width="14" style="15" bestFit="1" customWidth="1"/>
    <col min="15363" max="15363" width="12.85546875" style="15" bestFit="1" customWidth="1"/>
    <col min="15364" max="15364" width="14" style="15" bestFit="1" customWidth="1"/>
    <col min="15365" max="15366" width="12.85546875" style="15" bestFit="1" customWidth="1"/>
    <col min="15367" max="15367" width="14" style="15" bestFit="1" customWidth="1"/>
    <col min="15368" max="15369" width="12.85546875" style="15" bestFit="1" customWidth="1"/>
    <col min="15370" max="15370" width="14" style="15" bestFit="1" customWidth="1"/>
    <col min="15371" max="15372" width="12.85546875" style="15" bestFit="1" customWidth="1"/>
    <col min="15373" max="15373" width="14" style="15" bestFit="1" customWidth="1"/>
    <col min="15374" max="15374" width="14.42578125" style="15" bestFit="1" customWidth="1"/>
    <col min="15375" max="15616" width="9.140625" style="15"/>
    <col min="15617" max="15617" width="14.42578125" style="15" customWidth="1"/>
    <col min="15618" max="15618" width="14" style="15" bestFit="1" customWidth="1"/>
    <col min="15619" max="15619" width="12.85546875" style="15" bestFit="1" customWidth="1"/>
    <col min="15620" max="15620" width="14" style="15" bestFit="1" customWidth="1"/>
    <col min="15621" max="15622" width="12.85546875" style="15" bestFit="1" customWidth="1"/>
    <col min="15623" max="15623" width="14" style="15" bestFit="1" customWidth="1"/>
    <col min="15624" max="15625" width="12.85546875" style="15" bestFit="1" customWidth="1"/>
    <col min="15626" max="15626" width="14" style="15" bestFit="1" customWidth="1"/>
    <col min="15627" max="15628" width="12.85546875" style="15" bestFit="1" customWidth="1"/>
    <col min="15629" max="15629" width="14" style="15" bestFit="1" customWidth="1"/>
    <col min="15630" max="15630" width="14.42578125" style="15" bestFit="1" customWidth="1"/>
    <col min="15631" max="15872" width="9.140625" style="15"/>
    <col min="15873" max="15873" width="14.42578125" style="15" customWidth="1"/>
    <col min="15874" max="15874" width="14" style="15" bestFit="1" customWidth="1"/>
    <col min="15875" max="15875" width="12.85546875" style="15" bestFit="1" customWidth="1"/>
    <col min="15876" max="15876" width="14" style="15" bestFit="1" customWidth="1"/>
    <col min="15877" max="15878" width="12.85546875" style="15" bestFit="1" customWidth="1"/>
    <col min="15879" max="15879" width="14" style="15" bestFit="1" customWidth="1"/>
    <col min="15880" max="15881" width="12.85546875" style="15" bestFit="1" customWidth="1"/>
    <col min="15882" max="15882" width="14" style="15" bestFit="1" customWidth="1"/>
    <col min="15883" max="15884" width="12.85546875" style="15" bestFit="1" customWidth="1"/>
    <col min="15885" max="15885" width="14" style="15" bestFit="1" customWidth="1"/>
    <col min="15886" max="15886" width="14.42578125" style="15" bestFit="1" customWidth="1"/>
    <col min="15887" max="16128" width="9.140625" style="15"/>
    <col min="16129" max="16129" width="14.42578125" style="15" customWidth="1"/>
    <col min="16130" max="16130" width="14" style="15" bestFit="1" customWidth="1"/>
    <col min="16131" max="16131" width="12.85546875" style="15" bestFit="1" customWidth="1"/>
    <col min="16132" max="16132" width="14" style="15" bestFit="1" customWidth="1"/>
    <col min="16133" max="16134" width="12.85546875" style="15" bestFit="1" customWidth="1"/>
    <col min="16135" max="16135" width="14" style="15" bestFit="1" customWidth="1"/>
    <col min="16136" max="16137" width="12.85546875" style="15" bestFit="1" customWidth="1"/>
    <col min="16138" max="16138" width="14" style="15" bestFit="1" customWidth="1"/>
    <col min="16139" max="16140" width="12.85546875" style="15" bestFit="1" customWidth="1"/>
    <col min="16141" max="16141" width="14" style="15" bestFit="1" customWidth="1"/>
    <col min="16142" max="16142" width="14.42578125" style="15" bestFit="1" customWidth="1"/>
    <col min="16143" max="16384" width="9.140625" style="15"/>
  </cols>
  <sheetData>
    <row r="2" spans="1:14" ht="20.25" x14ac:dyDescent="0.3">
      <c r="A2" s="14" t="s">
        <v>259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5" spans="1:14" x14ac:dyDescent="0.2">
      <c r="B5" s="17"/>
    </row>
    <row r="6" spans="1:14" x14ac:dyDescent="0.2">
      <c r="A6" s="15" t="s">
        <v>10</v>
      </c>
      <c r="B6" s="17">
        <v>0</v>
      </c>
      <c r="C6" s="1">
        <v>0</v>
      </c>
      <c r="D6" s="17">
        <v>116145.15</v>
      </c>
      <c r="E6" s="17">
        <v>0</v>
      </c>
      <c r="F6" s="17">
        <v>0</v>
      </c>
      <c r="G6" s="5">
        <v>124649.8</v>
      </c>
      <c r="H6" s="17">
        <v>0</v>
      </c>
      <c r="I6" s="17">
        <v>0</v>
      </c>
      <c r="J6" s="17">
        <v>132416.9</v>
      </c>
      <c r="K6" s="17">
        <v>0</v>
      </c>
      <c r="L6" s="17">
        <v>0</v>
      </c>
      <c r="M6" s="17">
        <v>168039.85</v>
      </c>
      <c r="N6" s="17">
        <f>SUM(B6:M6)</f>
        <v>541251.69999999995</v>
      </c>
    </row>
    <row r="7" spans="1:14" x14ac:dyDescent="0.2">
      <c r="A7" s="15" t="s">
        <v>11</v>
      </c>
      <c r="B7" s="17">
        <v>0</v>
      </c>
      <c r="C7" s="1">
        <v>0</v>
      </c>
      <c r="D7" s="17">
        <v>33811.25</v>
      </c>
      <c r="E7" s="17">
        <v>0</v>
      </c>
      <c r="F7" s="17">
        <v>0</v>
      </c>
      <c r="G7" s="5">
        <v>38321.25</v>
      </c>
      <c r="H7" s="17">
        <v>0</v>
      </c>
      <c r="I7" s="17">
        <v>0</v>
      </c>
      <c r="J7" s="17">
        <v>32065</v>
      </c>
      <c r="K7" s="17">
        <v>0</v>
      </c>
      <c r="L7" s="17">
        <v>0</v>
      </c>
      <c r="M7" s="17">
        <v>33661.65</v>
      </c>
      <c r="N7" s="17">
        <f t="shared" ref="N7:N22" si="0">SUM(B7:M7)</f>
        <v>137859.15</v>
      </c>
    </row>
    <row r="8" spans="1:14" x14ac:dyDescent="0.2">
      <c r="A8" s="15" t="s">
        <v>12</v>
      </c>
      <c r="B8" s="17">
        <v>0</v>
      </c>
      <c r="C8" s="1">
        <v>0</v>
      </c>
      <c r="D8" s="17">
        <v>6322928.4400000004</v>
      </c>
      <c r="E8" s="17">
        <v>0</v>
      </c>
      <c r="F8" s="17">
        <v>0</v>
      </c>
      <c r="G8" s="5">
        <v>6717903.6200000001</v>
      </c>
      <c r="H8" s="17">
        <v>0</v>
      </c>
      <c r="I8" s="17">
        <v>0</v>
      </c>
      <c r="J8" s="17">
        <v>6053495.71</v>
      </c>
      <c r="K8" s="17">
        <v>0</v>
      </c>
      <c r="L8" s="17">
        <v>0</v>
      </c>
      <c r="M8" s="17">
        <v>7555985.9000000004</v>
      </c>
      <c r="N8" s="17">
        <f t="shared" si="0"/>
        <v>26650313.670000002</v>
      </c>
    </row>
    <row r="9" spans="1:14" x14ac:dyDescent="0.2">
      <c r="A9" s="15" t="s">
        <v>13</v>
      </c>
      <c r="B9" s="17">
        <v>0</v>
      </c>
      <c r="C9" s="1">
        <v>0</v>
      </c>
      <c r="D9" s="17">
        <v>231160.6</v>
      </c>
      <c r="E9" s="17">
        <v>0</v>
      </c>
      <c r="F9" s="17">
        <v>0</v>
      </c>
      <c r="G9" s="5">
        <v>188831.5</v>
      </c>
      <c r="H9" s="17">
        <v>0</v>
      </c>
      <c r="I9" s="17">
        <v>0</v>
      </c>
      <c r="J9" s="17">
        <v>180714.05</v>
      </c>
      <c r="K9" s="17">
        <v>0</v>
      </c>
      <c r="L9" s="17">
        <v>0</v>
      </c>
      <c r="M9" s="17">
        <v>232855.15</v>
      </c>
      <c r="N9" s="17">
        <f t="shared" si="0"/>
        <v>833561.29999999993</v>
      </c>
    </row>
    <row r="10" spans="1:14" x14ac:dyDescent="0.2">
      <c r="A10" s="15" t="s">
        <v>14</v>
      </c>
      <c r="B10" s="17">
        <v>22460.35</v>
      </c>
      <c r="C10" s="1">
        <v>32162.9</v>
      </c>
      <c r="D10" s="17">
        <v>33006.6</v>
      </c>
      <c r="E10" s="17">
        <v>20343.400000000001</v>
      </c>
      <c r="F10" s="17">
        <v>23027.95</v>
      </c>
      <c r="G10" s="5">
        <v>42875.8</v>
      </c>
      <c r="H10" s="17">
        <v>26852.1</v>
      </c>
      <c r="I10" s="17">
        <v>12923.35</v>
      </c>
      <c r="J10" s="17">
        <v>27214.55</v>
      </c>
      <c r="K10" s="17">
        <v>25852.2</v>
      </c>
      <c r="L10" s="17">
        <v>24821.5</v>
      </c>
      <c r="M10" s="17">
        <v>34558.699999999997</v>
      </c>
      <c r="N10" s="17">
        <f t="shared" si="0"/>
        <v>326099.40000000002</v>
      </c>
    </row>
    <row r="11" spans="1:14" x14ac:dyDescent="0.2">
      <c r="A11" s="15" t="s">
        <v>15</v>
      </c>
      <c r="B11" s="17">
        <v>0</v>
      </c>
      <c r="C11" s="1">
        <v>0</v>
      </c>
      <c r="D11" s="17">
        <v>2006.4</v>
      </c>
      <c r="E11" s="17">
        <v>0</v>
      </c>
      <c r="F11" s="17">
        <v>0</v>
      </c>
      <c r="G11" s="5">
        <v>312.39999999999998</v>
      </c>
      <c r="H11" s="17">
        <v>0</v>
      </c>
      <c r="I11" s="17">
        <v>0</v>
      </c>
      <c r="J11" s="17">
        <v>901.45</v>
      </c>
      <c r="K11" s="17">
        <v>0</v>
      </c>
      <c r="L11" s="17">
        <v>0</v>
      </c>
      <c r="M11" s="17">
        <v>690.8</v>
      </c>
      <c r="N11" s="17">
        <f t="shared" si="0"/>
        <v>3911.05</v>
      </c>
    </row>
    <row r="12" spans="1:14" x14ac:dyDescent="0.2">
      <c r="A12" s="15" t="s">
        <v>16</v>
      </c>
      <c r="B12" s="17">
        <v>9.9</v>
      </c>
      <c r="C12" s="1">
        <v>4450.95</v>
      </c>
      <c r="D12" s="17">
        <v>892.1</v>
      </c>
      <c r="E12" s="17">
        <v>308</v>
      </c>
      <c r="F12" s="17">
        <v>224.95</v>
      </c>
      <c r="G12" s="5">
        <v>351.45</v>
      </c>
      <c r="H12" s="17">
        <v>443.3</v>
      </c>
      <c r="I12" s="17">
        <v>399.85</v>
      </c>
      <c r="J12" s="17">
        <v>901.45</v>
      </c>
      <c r="K12" s="17">
        <v>1361.8</v>
      </c>
      <c r="L12" s="17">
        <v>1038.4000000000001</v>
      </c>
      <c r="M12" s="17">
        <v>291.5</v>
      </c>
      <c r="N12" s="17">
        <f t="shared" si="0"/>
        <v>10673.65</v>
      </c>
    </row>
    <row r="13" spans="1:14" x14ac:dyDescent="0.2">
      <c r="A13" s="15" t="s">
        <v>17</v>
      </c>
      <c r="B13" s="17">
        <v>0</v>
      </c>
      <c r="C13" s="1">
        <v>0</v>
      </c>
      <c r="D13" s="17">
        <v>25583.25</v>
      </c>
      <c r="E13" s="17">
        <v>0</v>
      </c>
      <c r="F13" s="17">
        <v>0</v>
      </c>
      <c r="G13" s="5">
        <v>20728.95</v>
      </c>
      <c r="H13" s="17">
        <v>0</v>
      </c>
      <c r="I13" s="17">
        <v>0</v>
      </c>
      <c r="J13" s="17">
        <v>19490.900000000001</v>
      </c>
      <c r="K13" s="17">
        <v>0</v>
      </c>
      <c r="L13" s="17">
        <v>0</v>
      </c>
      <c r="M13" s="17">
        <v>18882.05</v>
      </c>
      <c r="N13" s="17">
        <f t="shared" si="0"/>
        <v>84685.150000000009</v>
      </c>
    </row>
    <row r="14" spans="1:14" x14ac:dyDescent="0.2">
      <c r="A14" s="15" t="s">
        <v>18</v>
      </c>
      <c r="B14" s="17">
        <v>1864.5</v>
      </c>
      <c r="C14" s="1">
        <v>1345.85</v>
      </c>
      <c r="D14" s="17">
        <v>1041.7</v>
      </c>
      <c r="E14" s="17">
        <v>2602.6</v>
      </c>
      <c r="F14" s="17">
        <v>2160.4</v>
      </c>
      <c r="G14" s="5">
        <v>3547.5</v>
      </c>
      <c r="H14" s="17">
        <v>1697.3</v>
      </c>
      <c r="I14" s="17">
        <v>387.75</v>
      </c>
      <c r="J14" s="17">
        <v>1453.65</v>
      </c>
      <c r="K14" s="17">
        <v>1000.45</v>
      </c>
      <c r="L14" s="17">
        <v>1530.1</v>
      </c>
      <c r="M14" s="17">
        <v>1757.25</v>
      </c>
      <c r="N14" s="17">
        <f t="shared" si="0"/>
        <v>20389.049999999996</v>
      </c>
    </row>
    <row r="15" spans="1:14" x14ac:dyDescent="0.2">
      <c r="A15" s="15" t="s">
        <v>19</v>
      </c>
      <c r="B15" s="17">
        <v>0</v>
      </c>
      <c r="C15" s="1">
        <v>0</v>
      </c>
      <c r="D15" s="17">
        <v>5034.7</v>
      </c>
      <c r="E15" s="17">
        <v>0</v>
      </c>
      <c r="F15" s="17">
        <v>0</v>
      </c>
      <c r="G15" s="5">
        <v>7855.65</v>
      </c>
      <c r="H15" s="17">
        <v>0</v>
      </c>
      <c r="I15" s="17">
        <v>0</v>
      </c>
      <c r="J15" s="17">
        <v>2068</v>
      </c>
      <c r="K15" s="17">
        <v>0</v>
      </c>
      <c r="L15" s="17">
        <v>0</v>
      </c>
      <c r="M15" s="17">
        <v>7200.6</v>
      </c>
      <c r="N15" s="17">
        <f t="shared" si="0"/>
        <v>22158.949999999997</v>
      </c>
    </row>
    <row r="16" spans="1:14" x14ac:dyDescent="0.2">
      <c r="A16" s="15" t="s">
        <v>20</v>
      </c>
      <c r="B16" s="17">
        <v>41592.65</v>
      </c>
      <c r="C16" s="1">
        <v>41163.1</v>
      </c>
      <c r="D16" s="17">
        <v>39053.300000000003</v>
      </c>
      <c r="E16" s="17">
        <v>43128.25</v>
      </c>
      <c r="F16" s="17">
        <v>32016.6</v>
      </c>
      <c r="G16" s="5">
        <v>36994.65</v>
      </c>
      <c r="H16" s="17">
        <v>33151.25</v>
      </c>
      <c r="I16" s="17">
        <v>30753.8</v>
      </c>
      <c r="J16" s="17">
        <v>42526.55</v>
      </c>
      <c r="K16" s="17">
        <v>36942.400000000001</v>
      </c>
      <c r="L16" s="17">
        <v>48974.75</v>
      </c>
      <c r="M16" s="17">
        <v>61658.3</v>
      </c>
      <c r="N16" s="17">
        <f t="shared" si="0"/>
        <v>487955.6</v>
      </c>
    </row>
    <row r="17" spans="1:14" x14ac:dyDescent="0.2">
      <c r="A17" s="15" t="s">
        <v>21</v>
      </c>
      <c r="B17" s="17">
        <v>0</v>
      </c>
      <c r="C17" s="1">
        <v>0</v>
      </c>
      <c r="D17" s="17">
        <v>2063.6</v>
      </c>
      <c r="E17" s="17">
        <v>0</v>
      </c>
      <c r="F17" s="17">
        <v>0</v>
      </c>
      <c r="G17" s="5">
        <v>1593.35</v>
      </c>
      <c r="H17" s="17">
        <v>0</v>
      </c>
      <c r="I17" s="17">
        <v>0</v>
      </c>
      <c r="J17" s="17">
        <v>1731.95</v>
      </c>
      <c r="K17" s="17">
        <v>0</v>
      </c>
      <c r="L17" s="17">
        <v>0</v>
      </c>
      <c r="M17" s="17">
        <v>2198.9</v>
      </c>
      <c r="N17" s="17">
        <f t="shared" si="0"/>
        <v>7587.7999999999993</v>
      </c>
    </row>
    <row r="18" spans="1:14" x14ac:dyDescent="0.2">
      <c r="A18" s="15" t="s">
        <v>22</v>
      </c>
      <c r="B18" s="17">
        <v>0</v>
      </c>
      <c r="C18" s="1">
        <v>0</v>
      </c>
      <c r="D18" s="17">
        <v>100466.3</v>
      </c>
      <c r="E18" s="17">
        <v>0</v>
      </c>
      <c r="F18" s="17">
        <v>0</v>
      </c>
      <c r="G18" s="5">
        <v>70947.8</v>
      </c>
      <c r="H18" s="17">
        <v>0</v>
      </c>
      <c r="I18" s="17">
        <v>0</v>
      </c>
      <c r="J18" s="17">
        <v>75704.75</v>
      </c>
      <c r="K18" s="17">
        <v>0</v>
      </c>
      <c r="L18" s="17">
        <v>0</v>
      </c>
      <c r="M18" s="17">
        <v>89838.1</v>
      </c>
      <c r="N18" s="17">
        <f t="shared" si="0"/>
        <v>336956.95</v>
      </c>
    </row>
    <row r="19" spans="1:14" x14ac:dyDescent="0.2">
      <c r="A19" s="15" t="s">
        <v>23</v>
      </c>
      <c r="B19" s="17">
        <v>0</v>
      </c>
      <c r="C19" s="1">
        <v>0</v>
      </c>
      <c r="D19" s="17">
        <v>5703.15</v>
      </c>
      <c r="E19" s="17">
        <v>0</v>
      </c>
      <c r="F19" s="17">
        <v>0</v>
      </c>
      <c r="G19" s="5">
        <v>4252.3999999999996</v>
      </c>
      <c r="H19" s="17">
        <v>0</v>
      </c>
      <c r="I19" s="17">
        <v>0</v>
      </c>
      <c r="J19" s="17">
        <v>3114.65</v>
      </c>
      <c r="K19" s="17">
        <v>0</v>
      </c>
      <c r="L19" s="17">
        <v>0</v>
      </c>
      <c r="M19" s="17">
        <v>7181.89</v>
      </c>
      <c r="N19" s="17">
        <f t="shared" si="0"/>
        <v>20252.09</v>
      </c>
    </row>
    <row r="20" spans="1:14" x14ac:dyDescent="0.2">
      <c r="A20" s="15" t="s">
        <v>24</v>
      </c>
      <c r="B20" s="17">
        <v>0</v>
      </c>
      <c r="C20" s="1">
        <v>0</v>
      </c>
      <c r="D20" s="17">
        <v>12652.75</v>
      </c>
      <c r="E20" s="17">
        <v>0</v>
      </c>
      <c r="F20" s="17">
        <v>0</v>
      </c>
      <c r="G20" s="5">
        <v>14927.55</v>
      </c>
      <c r="H20" s="17">
        <v>0</v>
      </c>
      <c r="I20" s="17">
        <v>0</v>
      </c>
      <c r="J20" s="17">
        <v>16327.3</v>
      </c>
      <c r="K20" s="17">
        <v>0</v>
      </c>
      <c r="L20" s="17">
        <v>0</v>
      </c>
      <c r="M20" s="17">
        <v>53584.85</v>
      </c>
      <c r="N20" s="17">
        <f t="shared" si="0"/>
        <v>97492.45</v>
      </c>
    </row>
    <row r="21" spans="1:14" x14ac:dyDescent="0.2">
      <c r="A21" s="15" t="s">
        <v>25</v>
      </c>
      <c r="B21" s="17">
        <v>598445.1</v>
      </c>
      <c r="C21" s="1">
        <v>533161.19999999995</v>
      </c>
      <c r="D21" s="17">
        <v>600678.65</v>
      </c>
      <c r="E21" s="17">
        <v>391274.95</v>
      </c>
      <c r="F21" s="17">
        <v>499342.25</v>
      </c>
      <c r="G21" s="5">
        <v>590286.4</v>
      </c>
      <c r="H21" s="17">
        <v>299757.7</v>
      </c>
      <c r="I21" s="17">
        <v>341130.9</v>
      </c>
      <c r="J21" s="17">
        <v>703556.7</v>
      </c>
      <c r="K21" s="17">
        <v>403159.9</v>
      </c>
      <c r="L21" s="17">
        <v>602245.05000000005</v>
      </c>
      <c r="M21" s="17">
        <v>704829.4</v>
      </c>
      <c r="N21" s="17">
        <f t="shared" si="0"/>
        <v>6267868.2000000002</v>
      </c>
    </row>
    <row r="22" spans="1:14" x14ac:dyDescent="0.2">
      <c r="A22" s="15" t="s">
        <v>26</v>
      </c>
      <c r="B22" s="17">
        <v>0</v>
      </c>
      <c r="C22" s="17">
        <v>0</v>
      </c>
      <c r="D22" s="17">
        <v>9052.4500000000007</v>
      </c>
      <c r="E22" s="17">
        <v>0</v>
      </c>
      <c r="F22" s="17">
        <v>0</v>
      </c>
      <c r="G22" s="24">
        <v>8476.0499999999993</v>
      </c>
      <c r="H22" s="17">
        <v>0</v>
      </c>
      <c r="I22" s="17">
        <v>0</v>
      </c>
      <c r="J22" s="17">
        <v>6623.1</v>
      </c>
      <c r="K22" s="17">
        <v>0</v>
      </c>
      <c r="L22" s="17">
        <v>0</v>
      </c>
      <c r="M22" s="17">
        <v>7837.5</v>
      </c>
      <c r="N22" s="17">
        <f t="shared" si="0"/>
        <v>31989.1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3.5" thickBot="1" x14ac:dyDescent="0.25">
      <c r="A24" s="15" t="s">
        <v>9</v>
      </c>
      <c r="B24" s="45">
        <f>SUM(B6:B23)</f>
        <v>664372.5</v>
      </c>
      <c r="C24" s="45">
        <f t="shared" ref="C24:M24" si="1">SUM(C6:C23)</f>
        <v>612284</v>
      </c>
      <c r="D24" s="45">
        <f t="shared" si="1"/>
        <v>7541280.3900000006</v>
      </c>
      <c r="E24" s="45">
        <f t="shared" si="1"/>
        <v>457657.2</v>
      </c>
      <c r="F24" s="45">
        <f t="shared" si="1"/>
        <v>556772.15</v>
      </c>
      <c r="G24" s="45">
        <f t="shared" si="1"/>
        <v>7872856.120000001</v>
      </c>
      <c r="H24" s="45">
        <f t="shared" si="1"/>
        <v>361901.65</v>
      </c>
      <c r="I24" s="45">
        <f t="shared" si="1"/>
        <v>385595.65</v>
      </c>
      <c r="J24" s="45">
        <f t="shared" si="1"/>
        <v>7300306.6600000011</v>
      </c>
      <c r="K24" s="45">
        <f t="shared" si="1"/>
        <v>468316.75</v>
      </c>
      <c r="L24" s="45">
        <f t="shared" si="1"/>
        <v>678609.8</v>
      </c>
      <c r="M24" s="45">
        <f t="shared" si="1"/>
        <v>8981052.3899999987</v>
      </c>
      <c r="N24" s="45">
        <f>SUM(N6:N22)</f>
        <v>35881005.260000005</v>
      </c>
    </row>
    <row r="25" spans="1:14" ht="13.5" thickTop="1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39" spans="1:1" x14ac:dyDescent="0.2">
      <c r="A39" s="15" t="str">
        <f ca="1">CELL("filename")</f>
        <v>\\taxation\ccshared\Div - Adm Svc\Distribution &amp; Statistics\Distributions\WEB\[Consolidated_Tax_17.xlsx]LIQ TAX</v>
      </c>
    </row>
  </sheetData>
  <printOptions horizontalCentered="1"/>
  <pageMargins left="0" right="0" top="0.5" bottom="0.5" header="0.5" footer="0.5"/>
  <pageSetup paperSize="5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"/>
  <sheetViews>
    <sheetView workbookViewId="0">
      <selection activeCell="M6" sqref="M6:M22"/>
    </sheetView>
  </sheetViews>
  <sheetFormatPr defaultRowHeight="12.75" x14ac:dyDescent="0.2"/>
  <cols>
    <col min="1" max="1" width="14.140625" style="15" customWidth="1"/>
    <col min="2" max="12" width="14" style="15" bestFit="1" customWidth="1"/>
    <col min="13" max="13" width="13.85546875" style="15" bestFit="1" customWidth="1"/>
    <col min="14" max="14" width="15" style="15" bestFit="1" customWidth="1"/>
    <col min="15" max="256" width="9.140625" style="15"/>
    <col min="257" max="257" width="14.140625" style="15" customWidth="1"/>
    <col min="258" max="268" width="14" style="15" bestFit="1" customWidth="1"/>
    <col min="269" max="269" width="13.85546875" style="15" bestFit="1" customWidth="1"/>
    <col min="270" max="270" width="15" style="15" bestFit="1" customWidth="1"/>
    <col min="271" max="512" width="9.140625" style="15"/>
    <col min="513" max="513" width="14.140625" style="15" customWidth="1"/>
    <col min="514" max="524" width="14" style="15" bestFit="1" customWidth="1"/>
    <col min="525" max="525" width="13.85546875" style="15" bestFit="1" customWidth="1"/>
    <col min="526" max="526" width="15" style="15" bestFit="1" customWidth="1"/>
    <col min="527" max="768" width="9.140625" style="15"/>
    <col min="769" max="769" width="14.140625" style="15" customWidth="1"/>
    <col min="770" max="780" width="14" style="15" bestFit="1" customWidth="1"/>
    <col min="781" max="781" width="13.85546875" style="15" bestFit="1" customWidth="1"/>
    <col min="782" max="782" width="15" style="15" bestFit="1" customWidth="1"/>
    <col min="783" max="1024" width="9.140625" style="15"/>
    <col min="1025" max="1025" width="14.140625" style="15" customWidth="1"/>
    <col min="1026" max="1036" width="14" style="15" bestFit="1" customWidth="1"/>
    <col min="1037" max="1037" width="13.85546875" style="15" bestFit="1" customWidth="1"/>
    <col min="1038" max="1038" width="15" style="15" bestFit="1" customWidth="1"/>
    <col min="1039" max="1280" width="9.140625" style="15"/>
    <col min="1281" max="1281" width="14.140625" style="15" customWidth="1"/>
    <col min="1282" max="1292" width="14" style="15" bestFit="1" customWidth="1"/>
    <col min="1293" max="1293" width="13.85546875" style="15" bestFit="1" customWidth="1"/>
    <col min="1294" max="1294" width="15" style="15" bestFit="1" customWidth="1"/>
    <col min="1295" max="1536" width="9.140625" style="15"/>
    <col min="1537" max="1537" width="14.140625" style="15" customWidth="1"/>
    <col min="1538" max="1548" width="14" style="15" bestFit="1" customWidth="1"/>
    <col min="1549" max="1549" width="13.85546875" style="15" bestFit="1" customWidth="1"/>
    <col min="1550" max="1550" width="15" style="15" bestFit="1" customWidth="1"/>
    <col min="1551" max="1792" width="9.140625" style="15"/>
    <col min="1793" max="1793" width="14.140625" style="15" customWidth="1"/>
    <col min="1794" max="1804" width="14" style="15" bestFit="1" customWidth="1"/>
    <col min="1805" max="1805" width="13.85546875" style="15" bestFit="1" customWidth="1"/>
    <col min="1806" max="1806" width="15" style="15" bestFit="1" customWidth="1"/>
    <col min="1807" max="2048" width="9.140625" style="15"/>
    <col min="2049" max="2049" width="14.140625" style="15" customWidth="1"/>
    <col min="2050" max="2060" width="14" style="15" bestFit="1" customWidth="1"/>
    <col min="2061" max="2061" width="13.85546875" style="15" bestFit="1" customWidth="1"/>
    <col min="2062" max="2062" width="15" style="15" bestFit="1" customWidth="1"/>
    <col min="2063" max="2304" width="9.140625" style="15"/>
    <col min="2305" max="2305" width="14.140625" style="15" customWidth="1"/>
    <col min="2306" max="2316" width="14" style="15" bestFit="1" customWidth="1"/>
    <col min="2317" max="2317" width="13.85546875" style="15" bestFit="1" customWidth="1"/>
    <col min="2318" max="2318" width="15" style="15" bestFit="1" customWidth="1"/>
    <col min="2319" max="2560" width="9.140625" style="15"/>
    <col min="2561" max="2561" width="14.140625" style="15" customWidth="1"/>
    <col min="2562" max="2572" width="14" style="15" bestFit="1" customWidth="1"/>
    <col min="2573" max="2573" width="13.85546875" style="15" bestFit="1" customWidth="1"/>
    <col min="2574" max="2574" width="15" style="15" bestFit="1" customWidth="1"/>
    <col min="2575" max="2816" width="9.140625" style="15"/>
    <col min="2817" max="2817" width="14.140625" style="15" customWidth="1"/>
    <col min="2818" max="2828" width="14" style="15" bestFit="1" customWidth="1"/>
    <col min="2829" max="2829" width="13.85546875" style="15" bestFit="1" customWidth="1"/>
    <col min="2830" max="2830" width="15" style="15" bestFit="1" customWidth="1"/>
    <col min="2831" max="3072" width="9.140625" style="15"/>
    <col min="3073" max="3073" width="14.140625" style="15" customWidth="1"/>
    <col min="3074" max="3084" width="14" style="15" bestFit="1" customWidth="1"/>
    <col min="3085" max="3085" width="13.85546875" style="15" bestFit="1" customWidth="1"/>
    <col min="3086" max="3086" width="15" style="15" bestFit="1" customWidth="1"/>
    <col min="3087" max="3328" width="9.140625" style="15"/>
    <col min="3329" max="3329" width="14.140625" style="15" customWidth="1"/>
    <col min="3330" max="3340" width="14" style="15" bestFit="1" customWidth="1"/>
    <col min="3341" max="3341" width="13.85546875" style="15" bestFit="1" customWidth="1"/>
    <col min="3342" max="3342" width="15" style="15" bestFit="1" customWidth="1"/>
    <col min="3343" max="3584" width="9.140625" style="15"/>
    <col min="3585" max="3585" width="14.140625" style="15" customWidth="1"/>
    <col min="3586" max="3596" width="14" style="15" bestFit="1" customWidth="1"/>
    <col min="3597" max="3597" width="13.85546875" style="15" bestFit="1" customWidth="1"/>
    <col min="3598" max="3598" width="15" style="15" bestFit="1" customWidth="1"/>
    <col min="3599" max="3840" width="9.140625" style="15"/>
    <col min="3841" max="3841" width="14.140625" style="15" customWidth="1"/>
    <col min="3842" max="3852" width="14" style="15" bestFit="1" customWidth="1"/>
    <col min="3853" max="3853" width="13.85546875" style="15" bestFit="1" customWidth="1"/>
    <col min="3854" max="3854" width="15" style="15" bestFit="1" customWidth="1"/>
    <col min="3855" max="4096" width="9.140625" style="15"/>
    <col min="4097" max="4097" width="14.140625" style="15" customWidth="1"/>
    <col min="4098" max="4108" width="14" style="15" bestFit="1" customWidth="1"/>
    <col min="4109" max="4109" width="13.85546875" style="15" bestFit="1" customWidth="1"/>
    <col min="4110" max="4110" width="15" style="15" bestFit="1" customWidth="1"/>
    <col min="4111" max="4352" width="9.140625" style="15"/>
    <col min="4353" max="4353" width="14.140625" style="15" customWidth="1"/>
    <col min="4354" max="4364" width="14" style="15" bestFit="1" customWidth="1"/>
    <col min="4365" max="4365" width="13.85546875" style="15" bestFit="1" customWidth="1"/>
    <col min="4366" max="4366" width="15" style="15" bestFit="1" customWidth="1"/>
    <col min="4367" max="4608" width="9.140625" style="15"/>
    <col min="4609" max="4609" width="14.140625" style="15" customWidth="1"/>
    <col min="4610" max="4620" width="14" style="15" bestFit="1" customWidth="1"/>
    <col min="4621" max="4621" width="13.85546875" style="15" bestFit="1" customWidth="1"/>
    <col min="4622" max="4622" width="15" style="15" bestFit="1" customWidth="1"/>
    <col min="4623" max="4864" width="9.140625" style="15"/>
    <col min="4865" max="4865" width="14.140625" style="15" customWidth="1"/>
    <col min="4866" max="4876" width="14" style="15" bestFit="1" customWidth="1"/>
    <col min="4877" max="4877" width="13.85546875" style="15" bestFit="1" customWidth="1"/>
    <col min="4878" max="4878" width="15" style="15" bestFit="1" customWidth="1"/>
    <col min="4879" max="5120" width="9.140625" style="15"/>
    <col min="5121" max="5121" width="14.140625" style="15" customWidth="1"/>
    <col min="5122" max="5132" width="14" style="15" bestFit="1" customWidth="1"/>
    <col min="5133" max="5133" width="13.85546875" style="15" bestFit="1" customWidth="1"/>
    <col min="5134" max="5134" width="15" style="15" bestFit="1" customWidth="1"/>
    <col min="5135" max="5376" width="9.140625" style="15"/>
    <col min="5377" max="5377" width="14.140625" style="15" customWidth="1"/>
    <col min="5378" max="5388" width="14" style="15" bestFit="1" customWidth="1"/>
    <col min="5389" max="5389" width="13.85546875" style="15" bestFit="1" customWidth="1"/>
    <col min="5390" max="5390" width="15" style="15" bestFit="1" customWidth="1"/>
    <col min="5391" max="5632" width="9.140625" style="15"/>
    <col min="5633" max="5633" width="14.140625" style="15" customWidth="1"/>
    <col min="5634" max="5644" width="14" style="15" bestFit="1" customWidth="1"/>
    <col min="5645" max="5645" width="13.85546875" style="15" bestFit="1" customWidth="1"/>
    <col min="5646" max="5646" width="15" style="15" bestFit="1" customWidth="1"/>
    <col min="5647" max="5888" width="9.140625" style="15"/>
    <col min="5889" max="5889" width="14.140625" style="15" customWidth="1"/>
    <col min="5890" max="5900" width="14" style="15" bestFit="1" customWidth="1"/>
    <col min="5901" max="5901" width="13.85546875" style="15" bestFit="1" customWidth="1"/>
    <col min="5902" max="5902" width="15" style="15" bestFit="1" customWidth="1"/>
    <col min="5903" max="6144" width="9.140625" style="15"/>
    <col min="6145" max="6145" width="14.140625" style="15" customWidth="1"/>
    <col min="6146" max="6156" width="14" style="15" bestFit="1" customWidth="1"/>
    <col min="6157" max="6157" width="13.85546875" style="15" bestFit="1" customWidth="1"/>
    <col min="6158" max="6158" width="15" style="15" bestFit="1" customWidth="1"/>
    <col min="6159" max="6400" width="9.140625" style="15"/>
    <col min="6401" max="6401" width="14.140625" style="15" customWidth="1"/>
    <col min="6402" max="6412" width="14" style="15" bestFit="1" customWidth="1"/>
    <col min="6413" max="6413" width="13.85546875" style="15" bestFit="1" customWidth="1"/>
    <col min="6414" max="6414" width="15" style="15" bestFit="1" customWidth="1"/>
    <col min="6415" max="6656" width="9.140625" style="15"/>
    <col min="6657" max="6657" width="14.140625" style="15" customWidth="1"/>
    <col min="6658" max="6668" width="14" style="15" bestFit="1" customWidth="1"/>
    <col min="6669" max="6669" width="13.85546875" style="15" bestFit="1" customWidth="1"/>
    <col min="6670" max="6670" width="15" style="15" bestFit="1" customWidth="1"/>
    <col min="6671" max="6912" width="9.140625" style="15"/>
    <col min="6913" max="6913" width="14.140625" style="15" customWidth="1"/>
    <col min="6914" max="6924" width="14" style="15" bestFit="1" customWidth="1"/>
    <col min="6925" max="6925" width="13.85546875" style="15" bestFit="1" customWidth="1"/>
    <col min="6926" max="6926" width="15" style="15" bestFit="1" customWidth="1"/>
    <col min="6927" max="7168" width="9.140625" style="15"/>
    <col min="7169" max="7169" width="14.140625" style="15" customWidth="1"/>
    <col min="7170" max="7180" width="14" style="15" bestFit="1" customWidth="1"/>
    <col min="7181" max="7181" width="13.85546875" style="15" bestFit="1" customWidth="1"/>
    <col min="7182" max="7182" width="15" style="15" bestFit="1" customWidth="1"/>
    <col min="7183" max="7424" width="9.140625" style="15"/>
    <col min="7425" max="7425" width="14.140625" style="15" customWidth="1"/>
    <col min="7426" max="7436" width="14" style="15" bestFit="1" customWidth="1"/>
    <col min="7437" max="7437" width="13.85546875" style="15" bestFit="1" customWidth="1"/>
    <col min="7438" max="7438" width="15" style="15" bestFit="1" customWidth="1"/>
    <col min="7439" max="7680" width="9.140625" style="15"/>
    <col min="7681" max="7681" width="14.140625" style="15" customWidth="1"/>
    <col min="7682" max="7692" width="14" style="15" bestFit="1" customWidth="1"/>
    <col min="7693" max="7693" width="13.85546875" style="15" bestFit="1" customWidth="1"/>
    <col min="7694" max="7694" width="15" style="15" bestFit="1" customWidth="1"/>
    <col min="7695" max="7936" width="9.140625" style="15"/>
    <col min="7937" max="7937" width="14.140625" style="15" customWidth="1"/>
    <col min="7938" max="7948" width="14" style="15" bestFit="1" customWidth="1"/>
    <col min="7949" max="7949" width="13.85546875" style="15" bestFit="1" customWidth="1"/>
    <col min="7950" max="7950" width="15" style="15" bestFit="1" customWidth="1"/>
    <col min="7951" max="8192" width="9.140625" style="15"/>
    <col min="8193" max="8193" width="14.140625" style="15" customWidth="1"/>
    <col min="8194" max="8204" width="14" style="15" bestFit="1" customWidth="1"/>
    <col min="8205" max="8205" width="13.85546875" style="15" bestFit="1" customWidth="1"/>
    <col min="8206" max="8206" width="15" style="15" bestFit="1" customWidth="1"/>
    <col min="8207" max="8448" width="9.140625" style="15"/>
    <col min="8449" max="8449" width="14.140625" style="15" customWidth="1"/>
    <col min="8450" max="8460" width="14" style="15" bestFit="1" customWidth="1"/>
    <col min="8461" max="8461" width="13.85546875" style="15" bestFit="1" customWidth="1"/>
    <col min="8462" max="8462" width="15" style="15" bestFit="1" customWidth="1"/>
    <col min="8463" max="8704" width="9.140625" style="15"/>
    <col min="8705" max="8705" width="14.140625" style="15" customWidth="1"/>
    <col min="8706" max="8716" width="14" style="15" bestFit="1" customWidth="1"/>
    <col min="8717" max="8717" width="13.85546875" style="15" bestFit="1" customWidth="1"/>
    <col min="8718" max="8718" width="15" style="15" bestFit="1" customWidth="1"/>
    <col min="8719" max="8960" width="9.140625" style="15"/>
    <col min="8961" max="8961" width="14.140625" style="15" customWidth="1"/>
    <col min="8962" max="8972" width="14" style="15" bestFit="1" customWidth="1"/>
    <col min="8973" max="8973" width="13.85546875" style="15" bestFit="1" customWidth="1"/>
    <col min="8974" max="8974" width="15" style="15" bestFit="1" customWidth="1"/>
    <col min="8975" max="9216" width="9.140625" style="15"/>
    <col min="9217" max="9217" width="14.140625" style="15" customWidth="1"/>
    <col min="9218" max="9228" width="14" style="15" bestFit="1" customWidth="1"/>
    <col min="9229" max="9229" width="13.85546875" style="15" bestFit="1" customWidth="1"/>
    <col min="9230" max="9230" width="15" style="15" bestFit="1" customWidth="1"/>
    <col min="9231" max="9472" width="9.140625" style="15"/>
    <col min="9473" max="9473" width="14.140625" style="15" customWidth="1"/>
    <col min="9474" max="9484" width="14" style="15" bestFit="1" customWidth="1"/>
    <col min="9485" max="9485" width="13.85546875" style="15" bestFit="1" customWidth="1"/>
    <col min="9486" max="9486" width="15" style="15" bestFit="1" customWidth="1"/>
    <col min="9487" max="9728" width="9.140625" style="15"/>
    <col min="9729" max="9729" width="14.140625" style="15" customWidth="1"/>
    <col min="9730" max="9740" width="14" style="15" bestFit="1" customWidth="1"/>
    <col min="9741" max="9741" width="13.85546875" style="15" bestFit="1" customWidth="1"/>
    <col min="9742" max="9742" width="15" style="15" bestFit="1" customWidth="1"/>
    <col min="9743" max="9984" width="9.140625" style="15"/>
    <col min="9985" max="9985" width="14.140625" style="15" customWidth="1"/>
    <col min="9986" max="9996" width="14" style="15" bestFit="1" customWidth="1"/>
    <col min="9997" max="9997" width="13.85546875" style="15" bestFit="1" customWidth="1"/>
    <col min="9998" max="9998" width="15" style="15" bestFit="1" customWidth="1"/>
    <col min="9999" max="10240" width="9.140625" style="15"/>
    <col min="10241" max="10241" width="14.140625" style="15" customWidth="1"/>
    <col min="10242" max="10252" width="14" style="15" bestFit="1" customWidth="1"/>
    <col min="10253" max="10253" width="13.85546875" style="15" bestFit="1" customWidth="1"/>
    <col min="10254" max="10254" width="15" style="15" bestFit="1" customWidth="1"/>
    <col min="10255" max="10496" width="9.140625" style="15"/>
    <col min="10497" max="10497" width="14.140625" style="15" customWidth="1"/>
    <col min="10498" max="10508" width="14" style="15" bestFit="1" customWidth="1"/>
    <col min="10509" max="10509" width="13.85546875" style="15" bestFit="1" customWidth="1"/>
    <col min="10510" max="10510" width="15" style="15" bestFit="1" customWidth="1"/>
    <col min="10511" max="10752" width="9.140625" style="15"/>
    <col min="10753" max="10753" width="14.140625" style="15" customWidth="1"/>
    <col min="10754" max="10764" width="14" style="15" bestFit="1" customWidth="1"/>
    <col min="10765" max="10765" width="13.85546875" style="15" bestFit="1" customWidth="1"/>
    <col min="10766" max="10766" width="15" style="15" bestFit="1" customWidth="1"/>
    <col min="10767" max="11008" width="9.140625" style="15"/>
    <col min="11009" max="11009" width="14.140625" style="15" customWidth="1"/>
    <col min="11010" max="11020" width="14" style="15" bestFit="1" customWidth="1"/>
    <col min="11021" max="11021" width="13.85546875" style="15" bestFit="1" customWidth="1"/>
    <col min="11022" max="11022" width="15" style="15" bestFit="1" customWidth="1"/>
    <col min="11023" max="11264" width="9.140625" style="15"/>
    <col min="11265" max="11265" width="14.140625" style="15" customWidth="1"/>
    <col min="11266" max="11276" width="14" style="15" bestFit="1" customWidth="1"/>
    <col min="11277" max="11277" width="13.85546875" style="15" bestFit="1" customWidth="1"/>
    <col min="11278" max="11278" width="15" style="15" bestFit="1" customWidth="1"/>
    <col min="11279" max="11520" width="9.140625" style="15"/>
    <col min="11521" max="11521" width="14.140625" style="15" customWidth="1"/>
    <col min="11522" max="11532" width="14" style="15" bestFit="1" customWidth="1"/>
    <col min="11533" max="11533" width="13.85546875" style="15" bestFit="1" customWidth="1"/>
    <col min="11534" max="11534" width="15" style="15" bestFit="1" customWidth="1"/>
    <col min="11535" max="11776" width="9.140625" style="15"/>
    <col min="11777" max="11777" width="14.140625" style="15" customWidth="1"/>
    <col min="11778" max="11788" width="14" style="15" bestFit="1" customWidth="1"/>
    <col min="11789" max="11789" width="13.85546875" style="15" bestFit="1" customWidth="1"/>
    <col min="11790" max="11790" width="15" style="15" bestFit="1" customWidth="1"/>
    <col min="11791" max="12032" width="9.140625" style="15"/>
    <col min="12033" max="12033" width="14.140625" style="15" customWidth="1"/>
    <col min="12034" max="12044" width="14" style="15" bestFit="1" customWidth="1"/>
    <col min="12045" max="12045" width="13.85546875" style="15" bestFit="1" customWidth="1"/>
    <col min="12046" max="12046" width="15" style="15" bestFit="1" customWidth="1"/>
    <col min="12047" max="12288" width="9.140625" style="15"/>
    <col min="12289" max="12289" width="14.140625" style="15" customWidth="1"/>
    <col min="12290" max="12300" width="14" style="15" bestFit="1" customWidth="1"/>
    <col min="12301" max="12301" width="13.85546875" style="15" bestFit="1" customWidth="1"/>
    <col min="12302" max="12302" width="15" style="15" bestFit="1" customWidth="1"/>
    <col min="12303" max="12544" width="9.140625" style="15"/>
    <col min="12545" max="12545" width="14.140625" style="15" customWidth="1"/>
    <col min="12546" max="12556" width="14" style="15" bestFit="1" customWidth="1"/>
    <col min="12557" max="12557" width="13.85546875" style="15" bestFit="1" customWidth="1"/>
    <col min="12558" max="12558" width="15" style="15" bestFit="1" customWidth="1"/>
    <col min="12559" max="12800" width="9.140625" style="15"/>
    <col min="12801" max="12801" width="14.140625" style="15" customWidth="1"/>
    <col min="12802" max="12812" width="14" style="15" bestFit="1" customWidth="1"/>
    <col min="12813" max="12813" width="13.85546875" style="15" bestFit="1" customWidth="1"/>
    <col min="12814" max="12814" width="15" style="15" bestFit="1" customWidth="1"/>
    <col min="12815" max="13056" width="9.140625" style="15"/>
    <col min="13057" max="13057" width="14.140625" style="15" customWidth="1"/>
    <col min="13058" max="13068" width="14" style="15" bestFit="1" customWidth="1"/>
    <col min="13069" max="13069" width="13.85546875" style="15" bestFit="1" customWidth="1"/>
    <col min="13070" max="13070" width="15" style="15" bestFit="1" customWidth="1"/>
    <col min="13071" max="13312" width="9.140625" style="15"/>
    <col min="13313" max="13313" width="14.140625" style="15" customWidth="1"/>
    <col min="13314" max="13324" width="14" style="15" bestFit="1" customWidth="1"/>
    <col min="13325" max="13325" width="13.85546875" style="15" bestFit="1" customWidth="1"/>
    <col min="13326" max="13326" width="15" style="15" bestFit="1" customWidth="1"/>
    <col min="13327" max="13568" width="9.140625" style="15"/>
    <col min="13569" max="13569" width="14.140625" style="15" customWidth="1"/>
    <col min="13570" max="13580" width="14" style="15" bestFit="1" customWidth="1"/>
    <col min="13581" max="13581" width="13.85546875" style="15" bestFit="1" customWidth="1"/>
    <col min="13582" max="13582" width="15" style="15" bestFit="1" customWidth="1"/>
    <col min="13583" max="13824" width="9.140625" style="15"/>
    <col min="13825" max="13825" width="14.140625" style="15" customWidth="1"/>
    <col min="13826" max="13836" width="14" style="15" bestFit="1" customWidth="1"/>
    <col min="13837" max="13837" width="13.85546875" style="15" bestFit="1" customWidth="1"/>
    <col min="13838" max="13838" width="15" style="15" bestFit="1" customWidth="1"/>
    <col min="13839" max="14080" width="9.140625" style="15"/>
    <col min="14081" max="14081" width="14.140625" style="15" customWidth="1"/>
    <col min="14082" max="14092" width="14" style="15" bestFit="1" customWidth="1"/>
    <col min="14093" max="14093" width="13.85546875" style="15" bestFit="1" customWidth="1"/>
    <col min="14094" max="14094" width="15" style="15" bestFit="1" customWidth="1"/>
    <col min="14095" max="14336" width="9.140625" style="15"/>
    <col min="14337" max="14337" width="14.140625" style="15" customWidth="1"/>
    <col min="14338" max="14348" width="14" style="15" bestFit="1" customWidth="1"/>
    <col min="14349" max="14349" width="13.85546875" style="15" bestFit="1" customWidth="1"/>
    <col min="14350" max="14350" width="15" style="15" bestFit="1" customWidth="1"/>
    <col min="14351" max="14592" width="9.140625" style="15"/>
    <col min="14593" max="14593" width="14.140625" style="15" customWidth="1"/>
    <col min="14594" max="14604" width="14" style="15" bestFit="1" customWidth="1"/>
    <col min="14605" max="14605" width="13.85546875" style="15" bestFit="1" customWidth="1"/>
    <col min="14606" max="14606" width="15" style="15" bestFit="1" customWidth="1"/>
    <col min="14607" max="14848" width="9.140625" style="15"/>
    <col min="14849" max="14849" width="14.140625" style="15" customWidth="1"/>
    <col min="14850" max="14860" width="14" style="15" bestFit="1" customWidth="1"/>
    <col min="14861" max="14861" width="13.85546875" style="15" bestFit="1" customWidth="1"/>
    <col min="14862" max="14862" width="15" style="15" bestFit="1" customWidth="1"/>
    <col min="14863" max="15104" width="9.140625" style="15"/>
    <col min="15105" max="15105" width="14.140625" style="15" customWidth="1"/>
    <col min="15106" max="15116" width="14" style="15" bestFit="1" customWidth="1"/>
    <col min="15117" max="15117" width="13.85546875" style="15" bestFit="1" customWidth="1"/>
    <col min="15118" max="15118" width="15" style="15" bestFit="1" customWidth="1"/>
    <col min="15119" max="15360" width="9.140625" style="15"/>
    <col min="15361" max="15361" width="14.140625" style="15" customWidth="1"/>
    <col min="15362" max="15372" width="14" style="15" bestFit="1" customWidth="1"/>
    <col min="15373" max="15373" width="13.85546875" style="15" bestFit="1" customWidth="1"/>
    <col min="15374" max="15374" width="15" style="15" bestFit="1" customWidth="1"/>
    <col min="15375" max="15616" width="9.140625" style="15"/>
    <col min="15617" max="15617" width="14.140625" style="15" customWidth="1"/>
    <col min="15618" max="15628" width="14" style="15" bestFit="1" customWidth="1"/>
    <col min="15629" max="15629" width="13.85546875" style="15" bestFit="1" customWidth="1"/>
    <col min="15630" max="15630" width="15" style="15" bestFit="1" customWidth="1"/>
    <col min="15631" max="15872" width="9.140625" style="15"/>
    <col min="15873" max="15873" width="14.140625" style="15" customWidth="1"/>
    <col min="15874" max="15884" width="14" style="15" bestFit="1" customWidth="1"/>
    <col min="15885" max="15885" width="13.85546875" style="15" bestFit="1" customWidth="1"/>
    <col min="15886" max="15886" width="15" style="15" bestFit="1" customWidth="1"/>
    <col min="15887" max="16128" width="9.140625" style="15"/>
    <col min="16129" max="16129" width="14.140625" style="15" customWidth="1"/>
    <col min="16130" max="16140" width="14" style="15" bestFit="1" customWidth="1"/>
    <col min="16141" max="16141" width="13.85546875" style="15" bestFit="1" customWidth="1"/>
    <col min="16142" max="16142" width="15" style="15" bestFit="1" customWidth="1"/>
    <col min="16143" max="16384" width="9.140625" style="15"/>
  </cols>
  <sheetData>
    <row r="2" spans="1:14" ht="20.25" x14ac:dyDescent="0.3">
      <c r="A2" s="14" t="s">
        <v>258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17">
        <v>198106.83</v>
      </c>
      <c r="C6" s="1">
        <v>177185.43</v>
      </c>
      <c r="D6" s="17">
        <v>209977.12</v>
      </c>
      <c r="E6" s="17">
        <v>198561.81</v>
      </c>
      <c r="F6" s="17">
        <v>183981.94</v>
      </c>
      <c r="G6" s="17">
        <v>198598.99</v>
      </c>
      <c r="H6" s="17">
        <v>202837.71</v>
      </c>
      <c r="I6" s="17">
        <v>171131.72</v>
      </c>
      <c r="J6" s="17">
        <v>224635.07</v>
      </c>
      <c r="K6" s="17">
        <v>214217.57</v>
      </c>
      <c r="L6" s="1">
        <v>206828.21</v>
      </c>
      <c r="M6" s="17">
        <v>232979.88999999998</v>
      </c>
      <c r="N6" s="17">
        <f>SUM(B6:M6)</f>
        <v>2419042.29</v>
      </c>
    </row>
    <row r="7" spans="1:14" x14ac:dyDescent="0.2">
      <c r="A7" s="15" t="s">
        <v>11</v>
      </c>
      <c r="B7" s="17">
        <v>74980.81</v>
      </c>
      <c r="C7" s="1">
        <v>90051.13</v>
      </c>
      <c r="D7" s="17">
        <v>88369.9</v>
      </c>
      <c r="E7" s="17">
        <v>120203.21</v>
      </c>
      <c r="F7" s="17">
        <v>74878.960000000006</v>
      </c>
      <c r="G7" s="17">
        <v>104823.98</v>
      </c>
      <c r="H7" s="17">
        <v>102492.2</v>
      </c>
      <c r="I7" s="17">
        <v>93418.91</v>
      </c>
      <c r="J7" s="17">
        <v>127462.85</v>
      </c>
      <c r="K7" s="17">
        <v>135239.76</v>
      </c>
      <c r="L7" s="1">
        <v>97243.43</v>
      </c>
      <c r="M7" s="17">
        <v>123619.59</v>
      </c>
      <c r="N7" s="17">
        <f t="shared" ref="N7:N22" si="0">SUM(B7:M7)</f>
        <v>1232784.73</v>
      </c>
    </row>
    <row r="8" spans="1:14" x14ac:dyDescent="0.2">
      <c r="A8" s="15" t="s">
        <v>12</v>
      </c>
      <c r="B8" s="17">
        <v>8923730.5600000005</v>
      </c>
      <c r="C8" s="1">
        <v>8568451.0600000005</v>
      </c>
      <c r="D8" s="17">
        <v>9656266.4000000004</v>
      </c>
      <c r="E8" s="17">
        <v>8640190.1300000008</v>
      </c>
      <c r="F8" s="17">
        <v>8762605.9100000001</v>
      </c>
      <c r="G8" s="17">
        <v>9583766.4900000002</v>
      </c>
      <c r="H8" s="17">
        <v>10275126.220000001</v>
      </c>
      <c r="I8" s="17">
        <v>8262830.8300000001</v>
      </c>
      <c r="J8" s="17">
        <v>10373146.66</v>
      </c>
      <c r="K8" s="17">
        <v>9580580.8399999999</v>
      </c>
      <c r="L8" s="1">
        <v>9792544.8699999992</v>
      </c>
      <c r="M8" s="17">
        <v>10176873.299999999</v>
      </c>
      <c r="N8" s="17">
        <f t="shared" si="0"/>
        <v>112596113.27000001</v>
      </c>
    </row>
    <row r="9" spans="1:14" x14ac:dyDescent="0.2">
      <c r="A9" s="15" t="s">
        <v>13</v>
      </c>
      <c r="B9" s="17">
        <v>215901.61</v>
      </c>
      <c r="C9" s="1">
        <v>206491.58</v>
      </c>
      <c r="D9" s="17">
        <v>223536.7</v>
      </c>
      <c r="E9" s="17">
        <v>229643.74</v>
      </c>
      <c r="F9" s="17">
        <v>208432.88</v>
      </c>
      <c r="G9" s="17">
        <v>223166.23</v>
      </c>
      <c r="H9" s="17">
        <v>219406.47</v>
      </c>
      <c r="I9" s="17">
        <v>174131.55</v>
      </c>
      <c r="J9" s="17">
        <v>233111.66</v>
      </c>
      <c r="K9" s="17">
        <v>225142.65</v>
      </c>
      <c r="L9" s="1">
        <v>248275.01</v>
      </c>
      <c r="M9" s="17">
        <v>264471.70999999996</v>
      </c>
      <c r="N9" s="17">
        <f t="shared" si="0"/>
        <v>2671711.79</v>
      </c>
    </row>
    <row r="10" spans="1:14" x14ac:dyDescent="0.2">
      <c r="A10" s="15" t="s">
        <v>14</v>
      </c>
      <c r="B10" s="17">
        <v>285655.94</v>
      </c>
      <c r="C10" s="1">
        <v>352782.49</v>
      </c>
      <c r="D10" s="17">
        <v>326881.56</v>
      </c>
      <c r="E10" s="17">
        <v>363864.13</v>
      </c>
      <c r="F10" s="17">
        <v>260731.26</v>
      </c>
      <c r="G10" s="17">
        <v>338183.04</v>
      </c>
      <c r="H10" s="17">
        <v>327467.23</v>
      </c>
      <c r="I10" s="17">
        <v>291878.28000000003</v>
      </c>
      <c r="J10" s="17">
        <v>448788.15</v>
      </c>
      <c r="K10" s="17">
        <v>479019.25</v>
      </c>
      <c r="L10" s="1">
        <v>368435.38</v>
      </c>
      <c r="M10" s="17">
        <v>448377.12000000005</v>
      </c>
      <c r="N10" s="17">
        <f t="shared" si="0"/>
        <v>4292063.83</v>
      </c>
    </row>
    <row r="11" spans="1:14" x14ac:dyDescent="0.2">
      <c r="A11" s="15" t="s">
        <v>15</v>
      </c>
      <c r="B11" s="17">
        <v>4357.8900000000003</v>
      </c>
      <c r="C11" s="1">
        <v>10010.700000000001</v>
      </c>
      <c r="D11" s="17">
        <v>4709.26</v>
      </c>
      <c r="E11" s="17">
        <v>22509.93</v>
      </c>
      <c r="F11" s="17">
        <v>7951.48</v>
      </c>
      <c r="G11" s="17">
        <v>20512.52</v>
      </c>
      <c r="H11" s="17">
        <v>14656.56</v>
      </c>
      <c r="I11" s="17">
        <v>11782.71</v>
      </c>
      <c r="J11" s="17">
        <v>20115.27</v>
      </c>
      <c r="K11" s="17">
        <v>32797.46</v>
      </c>
      <c r="L11" s="1">
        <v>9274.64</v>
      </c>
      <c r="M11" s="17">
        <v>24281.82</v>
      </c>
      <c r="N11" s="17">
        <f t="shared" si="0"/>
        <v>182960.24</v>
      </c>
    </row>
    <row r="12" spans="1:14" x14ac:dyDescent="0.2">
      <c r="A12" s="15" t="s">
        <v>16</v>
      </c>
      <c r="B12" s="17">
        <v>11354.94</v>
      </c>
      <c r="C12" s="1">
        <v>25120.94</v>
      </c>
      <c r="D12" s="17">
        <v>13506.47</v>
      </c>
      <c r="E12" s="17">
        <v>37058.870000000003</v>
      </c>
      <c r="F12" s="17">
        <v>15321.44</v>
      </c>
      <c r="G12" s="17">
        <v>36453.9</v>
      </c>
      <c r="H12" s="17">
        <v>30885.73</v>
      </c>
      <c r="I12" s="17">
        <v>21882.87</v>
      </c>
      <c r="J12" s="17">
        <v>35444.720000000001</v>
      </c>
      <c r="K12" s="17">
        <v>47435.3</v>
      </c>
      <c r="L12" s="1">
        <v>18850.73</v>
      </c>
      <c r="M12" s="17">
        <v>39046.699999999997</v>
      </c>
      <c r="N12" s="17">
        <f t="shared" si="0"/>
        <v>332362.61</v>
      </c>
    </row>
    <row r="13" spans="1:14" x14ac:dyDescent="0.2">
      <c r="A13" s="15" t="s">
        <v>17</v>
      </c>
      <c r="B13" s="17">
        <v>96427.18</v>
      </c>
      <c r="C13" s="1">
        <v>116908.16</v>
      </c>
      <c r="D13" s="17">
        <v>99882.04</v>
      </c>
      <c r="E13" s="17">
        <v>144634.4</v>
      </c>
      <c r="F13" s="17">
        <v>89237.72</v>
      </c>
      <c r="G13" s="17">
        <v>132640.42000000001</v>
      </c>
      <c r="H13" s="17">
        <v>125346.36</v>
      </c>
      <c r="I13" s="17">
        <v>110505.98</v>
      </c>
      <c r="J13" s="17">
        <v>168022.91</v>
      </c>
      <c r="K13" s="17">
        <v>190639.85</v>
      </c>
      <c r="L13" s="1">
        <v>121476.26</v>
      </c>
      <c r="M13" s="17">
        <v>164891.94</v>
      </c>
      <c r="N13" s="17">
        <f t="shared" si="0"/>
        <v>1560613.22</v>
      </c>
    </row>
    <row r="14" spans="1:14" x14ac:dyDescent="0.2">
      <c r="A14" s="15" t="s">
        <v>18</v>
      </c>
      <c r="B14" s="17">
        <v>36235.769999999997</v>
      </c>
      <c r="C14" s="1">
        <v>44744.67</v>
      </c>
      <c r="D14" s="17">
        <v>50137.66</v>
      </c>
      <c r="E14" s="17">
        <v>70493.62</v>
      </c>
      <c r="F14" s="17">
        <v>59493.33</v>
      </c>
      <c r="G14" s="17">
        <v>64506.59</v>
      </c>
      <c r="H14" s="17">
        <v>56547.31</v>
      </c>
      <c r="I14" s="17">
        <v>49608.31</v>
      </c>
      <c r="J14" s="17">
        <v>90723.19</v>
      </c>
      <c r="K14" s="17">
        <v>96178.45</v>
      </c>
      <c r="L14" s="1">
        <v>61045.74</v>
      </c>
      <c r="M14" s="17">
        <v>80805.39</v>
      </c>
      <c r="N14" s="17">
        <f t="shared" si="0"/>
        <v>760520.03</v>
      </c>
    </row>
    <row r="15" spans="1:14" x14ac:dyDescent="0.2">
      <c r="A15" s="15" t="s">
        <v>19</v>
      </c>
      <c r="B15" s="17">
        <v>20791.28</v>
      </c>
      <c r="C15" s="1">
        <v>28481.119999999999</v>
      </c>
      <c r="D15" s="17">
        <v>20941.009999999998</v>
      </c>
      <c r="E15" s="17">
        <v>42395.46</v>
      </c>
      <c r="F15" s="17">
        <v>24619.47</v>
      </c>
      <c r="G15" s="17">
        <v>42155.08</v>
      </c>
      <c r="H15" s="17">
        <v>37148.11</v>
      </c>
      <c r="I15" s="17">
        <v>33024.370000000003</v>
      </c>
      <c r="J15" s="17">
        <v>44604.28</v>
      </c>
      <c r="K15" s="17">
        <v>57472.59</v>
      </c>
      <c r="L15" s="1">
        <v>30074.89</v>
      </c>
      <c r="M15" s="17">
        <v>49577.859999999993</v>
      </c>
      <c r="N15" s="17">
        <f t="shared" si="0"/>
        <v>431285.5199999999</v>
      </c>
    </row>
    <row r="16" spans="1:14" x14ac:dyDescent="0.2">
      <c r="A16" s="15" t="s">
        <v>20</v>
      </c>
      <c r="B16" s="17">
        <v>225251.20000000001</v>
      </c>
      <c r="C16" s="1">
        <v>227247.94</v>
      </c>
      <c r="D16" s="17">
        <v>235816.31</v>
      </c>
      <c r="E16" s="17">
        <v>229186</v>
      </c>
      <c r="F16" s="17">
        <v>204946.08</v>
      </c>
      <c r="G16" s="17">
        <v>228971.22</v>
      </c>
      <c r="H16" s="17">
        <v>245640.12</v>
      </c>
      <c r="I16" s="17">
        <v>202980.01</v>
      </c>
      <c r="J16" s="17">
        <v>292783.03999999998</v>
      </c>
      <c r="K16" s="17">
        <v>252165.6</v>
      </c>
      <c r="L16" s="1">
        <v>266770.81</v>
      </c>
      <c r="M16" s="17">
        <v>275506.93999999994</v>
      </c>
      <c r="N16" s="17">
        <f t="shared" si="0"/>
        <v>2887265.27</v>
      </c>
    </row>
    <row r="17" spans="1:14" x14ac:dyDescent="0.2">
      <c r="A17" s="15" t="s">
        <v>21</v>
      </c>
      <c r="B17" s="17">
        <v>20736.95</v>
      </c>
      <c r="C17" s="1">
        <v>29755.57</v>
      </c>
      <c r="D17" s="17">
        <v>24303.200000000001</v>
      </c>
      <c r="E17" s="17">
        <v>42017.91</v>
      </c>
      <c r="F17" s="17">
        <v>19657.240000000002</v>
      </c>
      <c r="G17" s="17">
        <v>39666.449999999997</v>
      </c>
      <c r="H17" s="17">
        <v>34766.050000000003</v>
      </c>
      <c r="I17" s="17">
        <v>30788.12</v>
      </c>
      <c r="J17" s="17">
        <v>47427.7</v>
      </c>
      <c r="K17" s="17">
        <v>55355.58</v>
      </c>
      <c r="L17" s="1">
        <v>33393.42</v>
      </c>
      <c r="M17" s="17">
        <v>51666.029999999992</v>
      </c>
      <c r="N17" s="17">
        <f t="shared" si="0"/>
        <v>429534.22</v>
      </c>
    </row>
    <row r="18" spans="1:14" x14ac:dyDescent="0.2">
      <c r="A18" s="15" t="s">
        <v>22</v>
      </c>
      <c r="B18" s="17">
        <v>179130.19</v>
      </c>
      <c r="C18" s="1">
        <v>182974.17</v>
      </c>
      <c r="D18" s="17">
        <v>195764.5</v>
      </c>
      <c r="E18" s="17">
        <v>205095.12</v>
      </c>
      <c r="F18" s="17">
        <v>173525.21</v>
      </c>
      <c r="G18" s="17">
        <v>214492.85</v>
      </c>
      <c r="H18" s="17">
        <v>212014.88</v>
      </c>
      <c r="I18" s="17">
        <v>180591.02</v>
      </c>
      <c r="J18" s="17">
        <v>251708.72</v>
      </c>
      <c r="K18" s="17">
        <v>221508.96</v>
      </c>
      <c r="L18" s="1">
        <v>230417.17</v>
      </c>
      <c r="M18" s="17">
        <v>227292.43</v>
      </c>
      <c r="N18" s="17">
        <f t="shared" si="0"/>
        <v>2474515.2200000002</v>
      </c>
    </row>
    <row r="19" spans="1:14" x14ac:dyDescent="0.2">
      <c r="A19" s="15" t="s">
        <v>23</v>
      </c>
      <c r="B19" s="17">
        <v>19549.47</v>
      </c>
      <c r="C19" s="1">
        <v>37024.54</v>
      </c>
      <c r="D19" s="17">
        <v>19344.78</v>
      </c>
      <c r="E19" s="17">
        <v>65784.320000000007</v>
      </c>
      <c r="F19" s="17">
        <v>30071.5</v>
      </c>
      <c r="G19" s="17">
        <v>63523.82</v>
      </c>
      <c r="H19" s="17">
        <v>50360.11</v>
      </c>
      <c r="I19" s="17">
        <v>39064.83</v>
      </c>
      <c r="J19" s="17">
        <v>70626.13</v>
      </c>
      <c r="K19" s="17">
        <v>98034.83</v>
      </c>
      <c r="L19" s="1">
        <v>37867.019999999997</v>
      </c>
      <c r="M19" s="17">
        <v>75398.649999999994</v>
      </c>
      <c r="N19" s="17">
        <f t="shared" si="0"/>
        <v>606650.00000000012</v>
      </c>
    </row>
    <row r="20" spans="1:14" x14ac:dyDescent="0.2">
      <c r="A20" s="15" t="s">
        <v>24</v>
      </c>
      <c r="B20" s="17">
        <v>26379.439999999999</v>
      </c>
      <c r="C20" s="1">
        <v>31174.78</v>
      </c>
      <c r="D20" s="17">
        <v>33265.4</v>
      </c>
      <c r="E20" s="17">
        <v>28807.95</v>
      </c>
      <c r="F20" s="17">
        <v>21573.98</v>
      </c>
      <c r="G20" s="17">
        <v>22522.240000000002</v>
      </c>
      <c r="H20" s="17">
        <v>25566.15</v>
      </c>
      <c r="I20" s="17">
        <v>23458.67</v>
      </c>
      <c r="J20" s="17">
        <v>27366.76</v>
      </c>
      <c r="K20" s="17">
        <v>28971.27</v>
      </c>
      <c r="L20" s="1">
        <v>34514.550000000003</v>
      </c>
      <c r="M20" s="17">
        <v>30736.679999999997</v>
      </c>
      <c r="N20" s="17">
        <f t="shared" si="0"/>
        <v>334337.87</v>
      </c>
    </row>
    <row r="21" spans="1:14" x14ac:dyDescent="0.2">
      <c r="A21" s="15" t="s">
        <v>25</v>
      </c>
      <c r="B21" s="17">
        <v>2182682.11</v>
      </c>
      <c r="C21" s="1">
        <v>2139956.85</v>
      </c>
      <c r="D21" s="17">
        <v>2294064.2399999998</v>
      </c>
      <c r="E21" s="17">
        <v>2168216.33</v>
      </c>
      <c r="F21" s="17">
        <v>2067632.24</v>
      </c>
      <c r="G21" s="17">
        <v>2229396.79</v>
      </c>
      <c r="H21" s="17">
        <v>2411579.62</v>
      </c>
      <c r="I21" s="17">
        <v>2010745.26</v>
      </c>
      <c r="J21" s="17">
        <v>2634963.9</v>
      </c>
      <c r="K21" s="17">
        <v>2442501.14</v>
      </c>
      <c r="L21" s="1">
        <v>2496263.89</v>
      </c>
      <c r="M21" s="17">
        <v>2837711.13</v>
      </c>
      <c r="N21" s="17">
        <f t="shared" si="0"/>
        <v>27915713.5</v>
      </c>
    </row>
    <row r="22" spans="1:14" x14ac:dyDescent="0.2">
      <c r="A22" s="15" t="s">
        <v>26</v>
      </c>
      <c r="B22" s="43">
        <v>41340.89</v>
      </c>
      <c r="C22" s="19">
        <v>64137.68</v>
      </c>
      <c r="D22" s="43">
        <v>52121.43</v>
      </c>
      <c r="E22" s="43">
        <v>96393.18</v>
      </c>
      <c r="F22" s="43">
        <v>52511.23</v>
      </c>
      <c r="G22" s="43">
        <v>82660.800000000003</v>
      </c>
      <c r="H22" s="43">
        <v>70908.789999999994</v>
      </c>
      <c r="I22" s="43">
        <v>62878.86</v>
      </c>
      <c r="J22" s="43">
        <v>99900.69</v>
      </c>
      <c r="K22" s="43">
        <v>123391.67</v>
      </c>
      <c r="L22" s="19">
        <v>70876.09</v>
      </c>
      <c r="M22" s="43">
        <v>104694.47000000002</v>
      </c>
      <c r="N22" s="43">
        <f t="shared" si="0"/>
        <v>921815.77999999991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17">
        <f>SUM(B6:B23)</f>
        <v>12562613.059999997</v>
      </c>
      <c r="C24" s="17">
        <f t="shared" ref="C24:M24" si="1">SUM(C6:C23)</f>
        <v>12332498.809999997</v>
      </c>
      <c r="D24" s="17">
        <f t="shared" si="1"/>
        <v>13548887.979999999</v>
      </c>
      <c r="E24" s="17">
        <f t="shared" si="1"/>
        <v>12705056.109999999</v>
      </c>
      <c r="F24" s="17">
        <f t="shared" si="1"/>
        <v>12257171.870000005</v>
      </c>
      <c r="G24" s="17">
        <f t="shared" si="1"/>
        <v>13626041.41</v>
      </c>
      <c r="H24" s="17">
        <f t="shared" si="1"/>
        <v>14442749.620000001</v>
      </c>
      <c r="I24" s="17">
        <f t="shared" si="1"/>
        <v>11770702.299999999</v>
      </c>
      <c r="J24" s="17">
        <f t="shared" si="1"/>
        <v>15190831.699999999</v>
      </c>
      <c r="K24" s="17">
        <f t="shared" si="1"/>
        <v>14280652.770000001</v>
      </c>
      <c r="L24" s="17">
        <f t="shared" si="1"/>
        <v>14124152.110000003</v>
      </c>
      <c r="M24" s="17">
        <f t="shared" si="1"/>
        <v>15207931.649999997</v>
      </c>
      <c r="N24" s="17">
        <f>SUM(N6:N22)</f>
        <v>162049289.39000002</v>
      </c>
    </row>
    <row r="25" spans="1:14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39" spans="1:1" x14ac:dyDescent="0.2">
      <c r="A39" s="15" t="str">
        <f ca="1">CELL("filename")</f>
        <v>\\taxation\ccshared\Div - Adm Svc\Distribution &amp; Statistics\Distributions\WEB\[Consolidated_Tax_17.xlsx]LIQ TAX</v>
      </c>
    </row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2"/>
  <sheetViews>
    <sheetView topLeftCell="A257" zoomScaleNormal="100" workbookViewId="0">
      <pane xSplit="1" topLeftCell="B1" activePane="topRight" state="frozen"/>
      <selection pane="topRight" activeCell="N291" sqref="N291:N300"/>
    </sheetView>
  </sheetViews>
  <sheetFormatPr defaultRowHeight="12" x14ac:dyDescent="0.2"/>
  <cols>
    <col min="1" max="1" width="43.28515625" style="46" bestFit="1" customWidth="1"/>
    <col min="2" max="2" width="16.5703125" style="46" customWidth="1"/>
    <col min="3" max="3" width="15.140625" style="46" customWidth="1"/>
    <col min="4" max="4" width="13.85546875" style="46" customWidth="1"/>
    <col min="5" max="6" width="13.5703125" style="46" customWidth="1"/>
    <col min="7" max="7" width="14.5703125" style="46" bestFit="1" customWidth="1"/>
    <col min="8" max="8" width="13.5703125" style="46" customWidth="1"/>
    <col min="9" max="9" width="13.7109375" style="47" customWidth="1"/>
    <col min="10" max="10" width="14.5703125" style="46" customWidth="1"/>
    <col min="11" max="11" width="13.42578125" style="76" customWidth="1"/>
    <col min="12" max="12" width="13.5703125" style="46" customWidth="1"/>
    <col min="13" max="13" width="13.5703125" style="76" customWidth="1"/>
    <col min="14" max="14" width="16.140625" style="46" customWidth="1"/>
    <col min="15" max="15" width="13.5703125" style="46" bestFit="1" customWidth="1"/>
    <col min="16" max="16" width="12.42578125" style="46" bestFit="1" customWidth="1"/>
    <col min="17" max="256" width="9.140625" style="46"/>
    <col min="257" max="257" width="31.28515625" style="46" customWidth="1"/>
    <col min="258" max="258" width="16.5703125" style="46" bestFit="1" customWidth="1"/>
    <col min="259" max="259" width="13.42578125" style="46" bestFit="1" customWidth="1"/>
    <col min="260" max="265" width="13.5703125" style="46" bestFit="1" customWidth="1"/>
    <col min="266" max="267" width="13.42578125" style="46" bestFit="1" customWidth="1"/>
    <col min="268" max="269" width="13.5703125" style="46" bestFit="1" customWidth="1"/>
    <col min="270" max="270" width="16.140625" style="46" bestFit="1" customWidth="1"/>
    <col min="271" max="271" width="13.5703125" style="46" bestFit="1" customWidth="1"/>
    <col min="272" max="512" width="9.140625" style="46"/>
    <col min="513" max="513" width="31.28515625" style="46" customWidth="1"/>
    <col min="514" max="514" width="16.5703125" style="46" bestFit="1" customWidth="1"/>
    <col min="515" max="515" width="13.42578125" style="46" bestFit="1" customWidth="1"/>
    <col min="516" max="521" width="13.5703125" style="46" bestFit="1" customWidth="1"/>
    <col min="522" max="523" width="13.42578125" style="46" bestFit="1" customWidth="1"/>
    <col min="524" max="525" width="13.5703125" style="46" bestFit="1" customWidth="1"/>
    <col min="526" max="526" width="16.140625" style="46" bestFit="1" customWidth="1"/>
    <col min="527" max="527" width="13.5703125" style="46" bestFit="1" customWidth="1"/>
    <col min="528" max="768" width="9.140625" style="46"/>
    <col min="769" max="769" width="31.28515625" style="46" customWidth="1"/>
    <col min="770" max="770" width="16.5703125" style="46" bestFit="1" customWidth="1"/>
    <col min="771" max="771" width="13.42578125" style="46" bestFit="1" customWidth="1"/>
    <col min="772" max="777" width="13.5703125" style="46" bestFit="1" customWidth="1"/>
    <col min="778" max="779" width="13.42578125" style="46" bestFit="1" customWidth="1"/>
    <col min="780" max="781" width="13.5703125" style="46" bestFit="1" customWidth="1"/>
    <col min="782" max="782" width="16.140625" style="46" bestFit="1" customWidth="1"/>
    <col min="783" max="783" width="13.5703125" style="46" bestFit="1" customWidth="1"/>
    <col min="784" max="1024" width="9.140625" style="46"/>
    <col min="1025" max="1025" width="31.28515625" style="46" customWidth="1"/>
    <col min="1026" max="1026" width="16.5703125" style="46" bestFit="1" customWidth="1"/>
    <col min="1027" max="1027" width="13.42578125" style="46" bestFit="1" customWidth="1"/>
    <col min="1028" max="1033" width="13.5703125" style="46" bestFit="1" customWidth="1"/>
    <col min="1034" max="1035" width="13.42578125" style="46" bestFit="1" customWidth="1"/>
    <col min="1036" max="1037" width="13.5703125" style="46" bestFit="1" customWidth="1"/>
    <col min="1038" max="1038" width="16.140625" style="46" bestFit="1" customWidth="1"/>
    <col min="1039" max="1039" width="13.5703125" style="46" bestFit="1" customWidth="1"/>
    <col min="1040" max="1280" width="9.140625" style="46"/>
    <col min="1281" max="1281" width="31.28515625" style="46" customWidth="1"/>
    <col min="1282" max="1282" width="16.5703125" style="46" bestFit="1" customWidth="1"/>
    <col min="1283" max="1283" width="13.42578125" style="46" bestFit="1" customWidth="1"/>
    <col min="1284" max="1289" width="13.5703125" style="46" bestFit="1" customWidth="1"/>
    <col min="1290" max="1291" width="13.42578125" style="46" bestFit="1" customWidth="1"/>
    <col min="1292" max="1293" width="13.5703125" style="46" bestFit="1" customWidth="1"/>
    <col min="1294" max="1294" width="16.140625" style="46" bestFit="1" customWidth="1"/>
    <col min="1295" max="1295" width="13.5703125" style="46" bestFit="1" customWidth="1"/>
    <col min="1296" max="1536" width="9.140625" style="46"/>
    <col min="1537" max="1537" width="31.28515625" style="46" customWidth="1"/>
    <col min="1538" max="1538" width="16.5703125" style="46" bestFit="1" customWidth="1"/>
    <col min="1539" max="1539" width="13.42578125" style="46" bestFit="1" customWidth="1"/>
    <col min="1540" max="1545" width="13.5703125" style="46" bestFit="1" customWidth="1"/>
    <col min="1546" max="1547" width="13.42578125" style="46" bestFit="1" customWidth="1"/>
    <col min="1548" max="1549" width="13.5703125" style="46" bestFit="1" customWidth="1"/>
    <col min="1550" max="1550" width="16.140625" style="46" bestFit="1" customWidth="1"/>
    <col min="1551" max="1551" width="13.5703125" style="46" bestFit="1" customWidth="1"/>
    <col min="1552" max="1792" width="9.140625" style="46"/>
    <col min="1793" max="1793" width="31.28515625" style="46" customWidth="1"/>
    <col min="1794" max="1794" width="16.5703125" style="46" bestFit="1" customWidth="1"/>
    <col min="1795" max="1795" width="13.42578125" style="46" bestFit="1" customWidth="1"/>
    <col min="1796" max="1801" width="13.5703125" style="46" bestFit="1" customWidth="1"/>
    <col min="1802" max="1803" width="13.42578125" style="46" bestFit="1" customWidth="1"/>
    <col min="1804" max="1805" width="13.5703125" style="46" bestFit="1" customWidth="1"/>
    <col min="1806" max="1806" width="16.140625" style="46" bestFit="1" customWidth="1"/>
    <col min="1807" max="1807" width="13.5703125" style="46" bestFit="1" customWidth="1"/>
    <col min="1808" max="2048" width="9.140625" style="46"/>
    <col min="2049" max="2049" width="31.28515625" style="46" customWidth="1"/>
    <col min="2050" max="2050" width="16.5703125" style="46" bestFit="1" customWidth="1"/>
    <col min="2051" max="2051" width="13.42578125" style="46" bestFit="1" customWidth="1"/>
    <col min="2052" max="2057" width="13.5703125" style="46" bestFit="1" customWidth="1"/>
    <col min="2058" max="2059" width="13.42578125" style="46" bestFit="1" customWidth="1"/>
    <col min="2060" max="2061" width="13.5703125" style="46" bestFit="1" customWidth="1"/>
    <col min="2062" max="2062" width="16.140625" style="46" bestFit="1" customWidth="1"/>
    <col min="2063" max="2063" width="13.5703125" style="46" bestFit="1" customWidth="1"/>
    <col min="2064" max="2304" width="9.140625" style="46"/>
    <col min="2305" max="2305" width="31.28515625" style="46" customWidth="1"/>
    <col min="2306" max="2306" width="16.5703125" style="46" bestFit="1" customWidth="1"/>
    <col min="2307" max="2307" width="13.42578125" style="46" bestFit="1" customWidth="1"/>
    <col min="2308" max="2313" width="13.5703125" style="46" bestFit="1" customWidth="1"/>
    <col min="2314" max="2315" width="13.42578125" style="46" bestFit="1" customWidth="1"/>
    <col min="2316" max="2317" width="13.5703125" style="46" bestFit="1" customWidth="1"/>
    <col min="2318" max="2318" width="16.140625" style="46" bestFit="1" customWidth="1"/>
    <col min="2319" max="2319" width="13.5703125" style="46" bestFit="1" customWidth="1"/>
    <col min="2320" max="2560" width="9.140625" style="46"/>
    <col min="2561" max="2561" width="31.28515625" style="46" customWidth="1"/>
    <col min="2562" max="2562" width="16.5703125" style="46" bestFit="1" customWidth="1"/>
    <col min="2563" max="2563" width="13.42578125" style="46" bestFit="1" customWidth="1"/>
    <col min="2564" max="2569" width="13.5703125" style="46" bestFit="1" customWidth="1"/>
    <col min="2570" max="2571" width="13.42578125" style="46" bestFit="1" customWidth="1"/>
    <col min="2572" max="2573" width="13.5703125" style="46" bestFit="1" customWidth="1"/>
    <col min="2574" max="2574" width="16.140625" style="46" bestFit="1" customWidth="1"/>
    <col min="2575" max="2575" width="13.5703125" style="46" bestFit="1" customWidth="1"/>
    <col min="2576" max="2816" width="9.140625" style="46"/>
    <col min="2817" max="2817" width="31.28515625" style="46" customWidth="1"/>
    <col min="2818" max="2818" width="16.5703125" style="46" bestFit="1" customWidth="1"/>
    <col min="2819" max="2819" width="13.42578125" style="46" bestFit="1" customWidth="1"/>
    <col min="2820" max="2825" width="13.5703125" style="46" bestFit="1" customWidth="1"/>
    <col min="2826" max="2827" width="13.42578125" style="46" bestFit="1" customWidth="1"/>
    <col min="2828" max="2829" width="13.5703125" style="46" bestFit="1" customWidth="1"/>
    <col min="2830" max="2830" width="16.140625" style="46" bestFit="1" customWidth="1"/>
    <col min="2831" max="2831" width="13.5703125" style="46" bestFit="1" customWidth="1"/>
    <col min="2832" max="3072" width="9.140625" style="46"/>
    <col min="3073" max="3073" width="31.28515625" style="46" customWidth="1"/>
    <col min="3074" max="3074" width="16.5703125" style="46" bestFit="1" customWidth="1"/>
    <col min="3075" max="3075" width="13.42578125" style="46" bestFit="1" customWidth="1"/>
    <col min="3076" max="3081" width="13.5703125" style="46" bestFit="1" customWidth="1"/>
    <col min="3082" max="3083" width="13.42578125" style="46" bestFit="1" customWidth="1"/>
    <col min="3084" max="3085" width="13.5703125" style="46" bestFit="1" customWidth="1"/>
    <col min="3086" max="3086" width="16.140625" style="46" bestFit="1" customWidth="1"/>
    <col min="3087" max="3087" width="13.5703125" style="46" bestFit="1" customWidth="1"/>
    <col min="3088" max="3328" width="9.140625" style="46"/>
    <col min="3329" max="3329" width="31.28515625" style="46" customWidth="1"/>
    <col min="3330" max="3330" width="16.5703125" style="46" bestFit="1" customWidth="1"/>
    <col min="3331" max="3331" width="13.42578125" style="46" bestFit="1" customWidth="1"/>
    <col min="3332" max="3337" width="13.5703125" style="46" bestFit="1" customWidth="1"/>
    <col min="3338" max="3339" width="13.42578125" style="46" bestFit="1" customWidth="1"/>
    <col min="3340" max="3341" width="13.5703125" style="46" bestFit="1" customWidth="1"/>
    <col min="3342" max="3342" width="16.140625" style="46" bestFit="1" customWidth="1"/>
    <col min="3343" max="3343" width="13.5703125" style="46" bestFit="1" customWidth="1"/>
    <col min="3344" max="3584" width="9.140625" style="46"/>
    <col min="3585" max="3585" width="31.28515625" style="46" customWidth="1"/>
    <col min="3586" max="3586" width="16.5703125" style="46" bestFit="1" customWidth="1"/>
    <col min="3587" max="3587" width="13.42578125" style="46" bestFit="1" customWidth="1"/>
    <col min="3588" max="3593" width="13.5703125" style="46" bestFit="1" customWidth="1"/>
    <col min="3594" max="3595" width="13.42578125" style="46" bestFit="1" customWidth="1"/>
    <col min="3596" max="3597" width="13.5703125" style="46" bestFit="1" customWidth="1"/>
    <col min="3598" max="3598" width="16.140625" style="46" bestFit="1" customWidth="1"/>
    <col min="3599" max="3599" width="13.5703125" style="46" bestFit="1" customWidth="1"/>
    <col min="3600" max="3840" width="9.140625" style="46"/>
    <col min="3841" max="3841" width="31.28515625" style="46" customWidth="1"/>
    <col min="3842" max="3842" width="16.5703125" style="46" bestFit="1" customWidth="1"/>
    <col min="3843" max="3843" width="13.42578125" style="46" bestFit="1" customWidth="1"/>
    <col min="3844" max="3849" width="13.5703125" style="46" bestFit="1" customWidth="1"/>
    <col min="3850" max="3851" width="13.42578125" style="46" bestFit="1" customWidth="1"/>
    <col min="3852" max="3853" width="13.5703125" style="46" bestFit="1" customWidth="1"/>
    <col min="3854" max="3854" width="16.140625" style="46" bestFit="1" customWidth="1"/>
    <col min="3855" max="3855" width="13.5703125" style="46" bestFit="1" customWidth="1"/>
    <col min="3856" max="4096" width="9.140625" style="46"/>
    <col min="4097" max="4097" width="31.28515625" style="46" customWidth="1"/>
    <col min="4098" max="4098" width="16.5703125" style="46" bestFit="1" customWidth="1"/>
    <col min="4099" max="4099" width="13.42578125" style="46" bestFit="1" customWidth="1"/>
    <col min="4100" max="4105" width="13.5703125" style="46" bestFit="1" customWidth="1"/>
    <col min="4106" max="4107" width="13.42578125" style="46" bestFit="1" customWidth="1"/>
    <col min="4108" max="4109" width="13.5703125" style="46" bestFit="1" customWidth="1"/>
    <col min="4110" max="4110" width="16.140625" style="46" bestFit="1" customWidth="1"/>
    <col min="4111" max="4111" width="13.5703125" style="46" bestFit="1" customWidth="1"/>
    <col min="4112" max="4352" width="9.140625" style="46"/>
    <col min="4353" max="4353" width="31.28515625" style="46" customWidth="1"/>
    <col min="4354" max="4354" width="16.5703125" style="46" bestFit="1" customWidth="1"/>
    <col min="4355" max="4355" width="13.42578125" style="46" bestFit="1" customWidth="1"/>
    <col min="4356" max="4361" width="13.5703125" style="46" bestFit="1" customWidth="1"/>
    <col min="4362" max="4363" width="13.42578125" style="46" bestFit="1" customWidth="1"/>
    <col min="4364" max="4365" width="13.5703125" style="46" bestFit="1" customWidth="1"/>
    <col min="4366" max="4366" width="16.140625" style="46" bestFit="1" customWidth="1"/>
    <col min="4367" max="4367" width="13.5703125" style="46" bestFit="1" customWidth="1"/>
    <col min="4368" max="4608" width="9.140625" style="46"/>
    <col min="4609" max="4609" width="31.28515625" style="46" customWidth="1"/>
    <col min="4610" max="4610" width="16.5703125" style="46" bestFit="1" customWidth="1"/>
    <col min="4611" max="4611" width="13.42578125" style="46" bestFit="1" customWidth="1"/>
    <col min="4612" max="4617" width="13.5703125" style="46" bestFit="1" customWidth="1"/>
    <col min="4618" max="4619" width="13.42578125" style="46" bestFit="1" customWidth="1"/>
    <col min="4620" max="4621" width="13.5703125" style="46" bestFit="1" customWidth="1"/>
    <col min="4622" max="4622" width="16.140625" style="46" bestFit="1" customWidth="1"/>
    <col min="4623" max="4623" width="13.5703125" style="46" bestFit="1" customWidth="1"/>
    <col min="4624" max="4864" width="9.140625" style="46"/>
    <col min="4865" max="4865" width="31.28515625" style="46" customWidth="1"/>
    <col min="4866" max="4866" width="16.5703125" style="46" bestFit="1" customWidth="1"/>
    <col min="4867" max="4867" width="13.42578125" style="46" bestFit="1" customWidth="1"/>
    <col min="4868" max="4873" width="13.5703125" style="46" bestFit="1" customWidth="1"/>
    <col min="4874" max="4875" width="13.42578125" style="46" bestFit="1" customWidth="1"/>
    <col min="4876" max="4877" width="13.5703125" style="46" bestFit="1" customWidth="1"/>
    <col min="4878" max="4878" width="16.140625" style="46" bestFit="1" customWidth="1"/>
    <col min="4879" max="4879" width="13.5703125" style="46" bestFit="1" customWidth="1"/>
    <col min="4880" max="5120" width="9.140625" style="46"/>
    <col min="5121" max="5121" width="31.28515625" style="46" customWidth="1"/>
    <col min="5122" max="5122" width="16.5703125" style="46" bestFit="1" customWidth="1"/>
    <col min="5123" max="5123" width="13.42578125" style="46" bestFit="1" customWidth="1"/>
    <col min="5124" max="5129" width="13.5703125" style="46" bestFit="1" customWidth="1"/>
    <col min="5130" max="5131" width="13.42578125" style="46" bestFit="1" customWidth="1"/>
    <col min="5132" max="5133" width="13.5703125" style="46" bestFit="1" customWidth="1"/>
    <col min="5134" max="5134" width="16.140625" style="46" bestFit="1" customWidth="1"/>
    <col min="5135" max="5135" width="13.5703125" style="46" bestFit="1" customWidth="1"/>
    <col min="5136" max="5376" width="9.140625" style="46"/>
    <col min="5377" max="5377" width="31.28515625" style="46" customWidth="1"/>
    <col min="5378" max="5378" width="16.5703125" style="46" bestFit="1" customWidth="1"/>
    <col min="5379" max="5379" width="13.42578125" style="46" bestFit="1" customWidth="1"/>
    <col min="5380" max="5385" width="13.5703125" style="46" bestFit="1" customWidth="1"/>
    <col min="5386" max="5387" width="13.42578125" style="46" bestFit="1" customWidth="1"/>
    <col min="5388" max="5389" width="13.5703125" style="46" bestFit="1" customWidth="1"/>
    <col min="5390" max="5390" width="16.140625" style="46" bestFit="1" customWidth="1"/>
    <col min="5391" max="5391" width="13.5703125" style="46" bestFit="1" customWidth="1"/>
    <col min="5392" max="5632" width="9.140625" style="46"/>
    <col min="5633" max="5633" width="31.28515625" style="46" customWidth="1"/>
    <col min="5634" max="5634" width="16.5703125" style="46" bestFit="1" customWidth="1"/>
    <col min="5635" max="5635" width="13.42578125" style="46" bestFit="1" customWidth="1"/>
    <col min="5636" max="5641" width="13.5703125" style="46" bestFit="1" customWidth="1"/>
    <col min="5642" max="5643" width="13.42578125" style="46" bestFit="1" customWidth="1"/>
    <col min="5644" max="5645" width="13.5703125" style="46" bestFit="1" customWidth="1"/>
    <col min="5646" max="5646" width="16.140625" style="46" bestFit="1" customWidth="1"/>
    <col min="5647" max="5647" width="13.5703125" style="46" bestFit="1" customWidth="1"/>
    <col min="5648" max="5888" width="9.140625" style="46"/>
    <col min="5889" max="5889" width="31.28515625" style="46" customWidth="1"/>
    <col min="5890" max="5890" width="16.5703125" style="46" bestFit="1" customWidth="1"/>
    <col min="5891" max="5891" width="13.42578125" style="46" bestFit="1" customWidth="1"/>
    <col min="5892" max="5897" width="13.5703125" style="46" bestFit="1" customWidth="1"/>
    <col min="5898" max="5899" width="13.42578125" style="46" bestFit="1" customWidth="1"/>
    <col min="5900" max="5901" width="13.5703125" style="46" bestFit="1" customWidth="1"/>
    <col min="5902" max="5902" width="16.140625" style="46" bestFit="1" customWidth="1"/>
    <col min="5903" max="5903" width="13.5703125" style="46" bestFit="1" customWidth="1"/>
    <col min="5904" max="6144" width="9.140625" style="46"/>
    <col min="6145" max="6145" width="31.28515625" style="46" customWidth="1"/>
    <col min="6146" max="6146" width="16.5703125" style="46" bestFit="1" customWidth="1"/>
    <col min="6147" max="6147" width="13.42578125" style="46" bestFit="1" customWidth="1"/>
    <col min="6148" max="6153" width="13.5703125" style="46" bestFit="1" customWidth="1"/>
    <col min="6154" max="6155" width="13.42578125" style="46" bestFit="1" customWidth="1"/>
    <col min="6156" max="6157" width="13.5703125" style="46" bestFit="1" customWidth="1"/>
    <col min="6158" max="6158" width="16.140625" style="46" bestFit="1" customWidth="1"/>
    <col min="6159" max="6159" width="13.5703125" style="46" bestFit="1" customWidth="1"/>
    <col min="6160" max="6400" width="9.140625" style="46"/>
    <col min="6401" max="6401" width="31.28515625" style="46" customWidth="1"/>
    <col min="6402" max="6402" width="16.5703125" style="46" bestFit="1" customWidth="1"/>
    <col min="6403" max="6403" width="13.42578125" style="46" bestFit="1" customWidth="1"/>
    <col min="6404" max="6409" width="13.5703125" style="46" bestFit="1" customWidth="1"/>
    <col min="6410" max="6411" width="13.42578125" style="46" bestFit="1" customWidth="1"/>
    <col min="6412" max="6413" width="13.5703125" style="46" bestFit="1" customWidth="1"/>
    <col min="6414" max="6414" width="16.140625" style="46" bestFit="1" customWidth="1"/>
    <col min="6415" max="6415" width="13.5703125" style="46" bestFit="1" customWidth="1"/>
    <col min="6416" max="6656" width="9.140625" style="46"/>
    <col min="6657" max="6657" width="31.28515625" style="46" customWidth="1"/>
    <col min="6658" max="6658" width="16.5703125" style="46" bestFit="1" customWidth="1"/>
    <col min="6659" max="6659" width="13.42578125" style="46" bestFit="1" customWidth="1"/>
    <col min="6660" max="6665" width="13.5703125" style="46" bestFit="1" customWidth="1"/>
    <col min="6666" max="6667" width="13.42578125" style="46" bestFit="1" customWidth="1"/>
    <col min="6668" max="6669" width="13.5703125" style="46" bestFit="1" customWidth="1"/>
    <col min="6670" max="6670" width="16.140625" style="46" bestFit="1" customWidth="1"/>
    <col min="6671" max="6671" width="13.5703125" style="46" bestFit="1" customWidth="1"/>
    <col min="6672" max="6912" width="9.140625" style="46"/>
    <col min="6913" max="6913" width="31.28515625" style="46" customWidth="1"/>
    <col min="6914" max="6914" width="16.5703125" style="46" bestFit="1" customWidth="1"/>
    <col min="6915" max="6915" width="13.42578125" style="46" bestFit="1" customWidth="1"/>
    <col min="6916" max="6921" width="13.5703125" style="46" bestFit="1" customWidth="1"/>
    <col min="6922" max="6923" width="13.42578125" style="46" bestFit="1" customWidth="1"/>
    <col min="6924" max="6925" width="13.5703125" style="46" bestFit="1" customWidth="1"/>
    <col min="6926" max="6926" width="16.140625" style="46" bestFit="1" customWidth="1"/>
    <col min="6927" max="6927" width="13.5703125" style="46" bestFit="1" customWidth="1"/>
    <col min="6928" max="7168" width="9.140625" style="46"/>
    <col min="7169" max="7169" width="31.28515625" style="46" customWidth="1"/>
    <col min="7170" max="7170" width="16.5703125" style="46" bestFit="1" customWidth="1"/>
    <col min="7171" max="7171" width="13.42578125" style="46" bestFit="1" customWidth="1"/>
    <col min="7172" max="7177" width="13.5703125" style="46" bestFit="1" customWidth="1"/>
    <col min="7178" max="7179" width="13.42578125" style="46" bestFit="1" customWidth="1"/>
    <col min="7180" max="7181" width="13.5703125" style="46" bestFit="1" customWidth="1"/>
    <col min="7182" max="7182" width="16.140625" style="46" bestFit="1" customWidth="1"/>
    <col min="7183" max="7183" width="13.5703125" style="46" bestFit="1" customWidth="1"/>
    <col min="7184" max="7424" width="9.140625" style="46"/>
    <col min="7425" max="7425" width="31.28515625" style="46" customWidth="1"/>
    <col min="7426" max="7426" width="16.5703125" style="46" bestFit="1" customWidth="1"/>
    <col min="7427" max="7427" width="13.42578125" style="46" bestFit="1" customWidth="1"/>
    <col min="7428" max="7433" width="13.5703125" style="46" bestFit="1" customWidth="1"/>
    <col min="7434" max="7435" width="13.42578125" style="46" bestFit="1" customWidth="1"/>
    <col min="7436" max="7437" width="13.5703125" style="46" bestFit="1" customWidth="1"/>
    <col min="7438" max="7438" width="16.140625" style="46" bestFit="1" customWidth="1"/>
    <col min="7439" max="7439" width="13.5703125" style="46" bestFit="1" customWidth="1"/>
    <col min="7440" max="7680" width="9.140625" style="46"/>
    <col min="7681" max="7681" width="31.28515625" style="46" customWidth="1"/>
    <col min="7682" max="7682" width="16.5703125" style="46" bestFit="1" customWidth="1"/>
    <col min="7683" max="7683" width="13.42578125" style="46" bestFit="1" customWidth="1"/>
    <col min="7684" max="7689" width="13.5703125" style="46" bestFit="1" customWidth="1"/>
    <col min="7690" max="7691" width="13.42578125" style="46" bestFit="1" customWidth="1"/>
    <col min="7692" max="7693" width="13.5703125" style="46" bestFit="1" customWidth="1"/>
    <col min="7694" max="7694" width="16.140625" style="46" bestFit="1" customWidth="1"/>
    <col min="7695" max="7695" width="13.5703125" style="46" bestFit="1" customWidth="1"/>
    <col min="7696" max="7936" width="9.140625" style="46"/>
    <col min="7937" max="7937" width="31.28515625" style="46" customWidth="1"/>
    <col min="7938" max="7938" width="16.5703125" style="46" bestFit="1" customWidth="1"/>
    <col min="7939" max="7939" width="13.42578125" style="46" bestFit="1" customWidth="1"/>
    <col min="7940" max="7945" width="13.5703125" style="46" bestFit="1" customWidth="1"/>
    <col min="7946" max="7947" width="13.42578125" style="46" bestFit="1" customWidth="1"/>
    <col min="7948" max="7949" width="13.5703125" style="46" bestFit="1" customWidth="1"/>
    <col min="7950" max="7950" width="16.140625" style="46" bestFit="1" customWidth="1"/>
    <col min="7951" max="7951" width="13.5703125" style="46" bestFit="1" customWidth="1"/>
    <col min="7952" max="8192" width="9.140625" style="46"/>
    <col min="8193" max="8193" width="31.28515625" style="46" customWidth="1"/>
    <col min="8194" max="8194" width="16.5703125" style="46" bestFit="1" customWidth="1"/>
    <col min="8195" max="8195" width="13.42578125" style="46" bestFit="1" customWidth="1"/>
    <col min="8196" max="8201" width="13.5703125" style="46" bestFit="1" customWidth="1"/>
    <col min="8202" max="8203" width="13.42578125" style="46" bestFit="1" customWidth="1"/>
    <col min="8204" max="8205" width="13.5703125" style="46" bestFit="1" customWidth="1"/>
    <col min="8206" max="8206" width="16.140625" style="46" bestFit="1" customWidth="1"/>
    <col min="8207" max="8207" width="13.5703125" style="46" bestFit="1" customWidth="1"/>
    <col min="8208" max="8448" width="9.140625" style="46"/>
    <col min="8449" max="8449" width="31.28515625" style="46" customWidth="1"/>
    <col min="8450" max="8450" width="16.5703125" style="46" bestFit="1" customWidth="1"/>
    <col min="8451" max="8451" width="13.42578125" style="46" bestFit="1" customWidth="1"/>
    <col min="8452" max="8457" width="13.5703125" style="46" bestFit="1" customWidth="1"/>
    <col min="8458" max="8459" width="13.42578125" style="46" bestFit="1" customWidth="1"/>
    <col min="8460" max="8461" width="13.5703125" style="46" bestFit="1" customWidth="1"/>
    <col min="8462" max="8462" width="16.140625" style="46" bestFit="1" customWidth="1"/>
    <col min="8463" max="8463" width="13.5703125" style="46" bestFit="1" customWidth="1"/>
    <col min="8464" max="8704" width="9.140625" style="46"/>
    <col min="8705" max="8705" width="31.28515625" style="46" customWidth="1"/>
    <col min="8706" max="8706" width="16.5703125" style="46" bestFit="1" customWidth="1"/>
    <col min="8707" max="8707" width="13.42578125" style="46" bestFit="1" customWidth="1"/>
    <col min="8708" max="8713" width="13.5703125" style="46" bestFit="1" customWidth="1"/>
    <col min="8714" max="8715" width="13.42578125" style="46" bestFit="1" customWidth="1"/>
    <col min="8716" max="8717" width="13.5703125" style="46" bestFit="1" customWidth="1"/>
    <col min="8718" max="8718" width="16.140625" style="46" bestFit="1" customWidth="1"/>
    <col min="8719" max="8719" width="13.5703125" style="46" bestFit="1" customWidth="1"/>
    <col min="8720" max="8960" width="9.140625" style="46"/>
    <col min="8961" max="8961" width="31.28515625" style="46" customWidth="1"/>
    <col min="8962" max="8962" width="16.5703125" style="46" bestFit="1" customWidth="1"/>
    <col min="8963" max="8963" width="13.42578125" style="46" bestFit="1" customWidth="1"/>
    <col min="8964" max="8969" width="13.5703125" style="46" bestFit="1" customWidth="1"/>
    <col min="8970" max="8971" width="13.42578125" style="46" bestFit="1" customWidth="1"/>
    <col min="8972" max="8973" width="13.5703125" style="46" bestFit="1" customWidth="1"/>
    <col min="8974" max="8974" width="16.140625" style="46" bestFit="1" customWidth="1"/>
    <col min="8975" max="8975" width="13.5703125" style="46" bestFit="1" customWidth="1"/>
    <col min="8976" max="9216" width="9.140625" style="46"/>
    <col min="9217" max="9217" width="31.28515625" style="46" customWidth="1"/>
    <col min="9218" max="9218" width="16.5703125" style="46" bestFit="1" customWidth="1"/>
    <col min="9219" max="9219" width="13.42578125" style="46" bestFit="1" customWidth="1"/>
    <col min="9220" max="9225" width="13.5703125" style="46" bestFit="1" customWidth="1"/>
    <col min="9226" max="9227" width="13.42578125" style="46" bestFit="1" customWidth="1"/>
    <col min="9228" max="9229" width="13.5703125" style="46" bestFit="1" customWidth="1"/>
    <col min="9230" max="9230" width="16.140625" style="46" bestFit="1" customWidth="1"/>
    <col min="9231" max="9231" width="13.5703125" style="46" bestFit="1" customWidth="1"/>
    <col min="9232" max="9472" width="9.140625" style="46"/>
    <col min="9473" max="9473" width="31.28515625" style="46" customWidth="1"/>
    <col min="9474" max="9474" width="16.5703125" style="46" bestFit="1" customWidth="1"/>
    <col min="9475" max="9475" width="13.42578125" style="46" bestFit="1" customWidth="1"/>
    <col min="9476" max="9481" width="13.5703125" style="46" bestFit="1" customWidth="1"/>
    <col min="9482" max="9483" width="13.42578125" style="46" bestFit="1" customWidth="1"/>
    <col min="9484" max="9485" width="13.5703125" style="46" bestFit="1" customWidth="1"/>
    <col min="9486" max="9486" width="16.140625" style="46" bestFit="1" customWidth="1"/>
    <col min="9487" max="9487" width="13.5703125" style="46" bestFit="1" customWidth="1"/>
    <col min="9488" max="9728" width="9.140625" style="46"/>
    <col min="9729" max="9729" width="31.28515625" style="46" customWidth="1"/>
    <col min="9730" max="9730" width="16.5703125" style="46" bestFit="1" customWidth="1"/>
    <col min="9731" max="9731" width="13.42578125" style="46" bestFit="1" customWidth="1"/>
    <col min="9732" max="9737" width="13.5703125" style="46" bestFit="1" customWidth="1"/>
    <col min="9738" max="9739" width="13.42578125" style="46" bestFit="1" customWidth="1"/>
    <col min="9740" max="9741" width="13.5703125" style="46" bestFit="1" customWidth="1"/>
    <col min="9742" max="9742" width="16.140625" style="46" bestFit="1" customWidth="1"/>
    <col min="9743" max="9743" width="13.5703125" style="46" bestFit="1" customWidth="1"/>
    <col min="9744" max="9984" width="9.140625" style="46"/>
    <col min="9985" max="9985" width="31.28515625" style="46" customWidth="1"/>
    <col min="9986" max="9986" width="16.5703125" style="46" bestFit="1" customWidth="1"/>
    <col min="9987" max="9987" width="13.42578125" style="46" bestFit="1" customWidth="1"/>
    <col min="9988" max="9993" width="13.5703125" style="46" bestFit="1" customWidth="1"/>
    <col min="9994" max="9995" width="13.42578125" style="46" bestFit="1" customWidth="1"/>
    <col min="9996" max="9997" width="13.5703125" style="46" bestFit="1" customWidth="1"/>
    <col min="9998" max="9998" width="16.140625" style="46" bestFit="1" customWidth="1"/>
    <col min="9999" max="9999" width="13.5703125" style="46" bestFit="1" customWidth="1"/>
    <col min="10000" max="10240" width="9.140625" style="46"/>
    <col min="10241" max="10241" width="31.28515625" style="46" customWidth="1"/>
    <col min="10242" max="10242" width="16.5703125" style="46" bestFit="1" customWidth="1"/>
    <col min="10243" max="10243" width="13.42578125" style="46" bestFit="1" customWidth="1"/>
    <col min="10244" max="10249" width="13.5703125" style="46" bestFit="1" customWidth="1"/>
    <col min="10250" max="10251" width="13.42578125" style="46" bestFit="1" customWidth="1"/>
    <col min="10252" max="10253" width="13.5703125" style="46" bestFit="1" customWidth="1"/>
    <col min="10254" max="10254" width="16.140625" style="46" bestFit="1" customWidth="1"/>
    <col min="10255" max="10255" width="13.5703125" style="46" bestFit="1" customWidth="1"/>
    <col min="10256" max="10496" width="9.140625" style="46"/>
    <col min="10497" max="10497" width="31.28515625" style="46" customWidth="1"/>
    <col min="10498" max="10498" width="16.5703125" style="46" bestFit="1" customWidth="1"/>
    <col min="10499" max="10499" width="13.42578125" style="46" bestFit="1" customWidth="1"/>
    <col min="10500" max="10505" width="13.5703125" style="46" bestFit="1" customWidth="1"/>
    <col min="10506" max="10507" width="13.42578125" style="46" bestFit="1" customWidth="1"/>
    <col min="10508" max="10509" width="13.5703125" style="46" bestFit="1" customWidth="1"/>
    <col min="10510" max="10510" width="16.140625" style="46" bestFit="1" customWidth="1"/>
    <col min="10511" max="10511" width="13.5703125" style="46" bestFit="1" customWidth="1"/>
    <col min="10512" max="10752" width="9.140625" style="46"/>
    <col min="10753" max="10753" width="31.28515625" style="46" customWidth="1"/>
    <col min="10754" max="10754" width="16.5703125" style="46" bestFit="1" customWidth="1"/>
    <col min="10755" max="10755" width="13.42578125" style="46" bestFit="1" customWidth="1"/>
    <col min="10756" max="10761" width="13.5703125" style="46" bestFit="1" customWidth="1"/>
    <col min="10762" max="10763" width="13.42578125" style="46" bestFit="1" customWidth="1"/>
    <col min="10764" max="10765" width="13.5703125" style="46" bestFit="1" customWidth="1"/>
    <col min="10766" max="10766" width="16.140625" style="46" bestFit="1" customWidth="1"/>
    <col min="10767" max="10767" width="13.5703125" style="46" bestFit="1" customWidth="1"/>
    <col min="10768" max="11008" width="9.140625" style="46"/>
    <col min="11009" max="11009" width="31.28515625" style="46" customWidth="1"/>
    <col min="11010" max="11010" width="16.5703125" style="46" bestFit="1" customWidth="1"/>
    <col min="11011" max="11011" width="13.42578125" style="46" bestFit="1" customWidth="1"/>
    <col min="11012" max="11017" width="13.5703125" style="46" bestFit="1" customWidth="1"/>
    <col min="11018" max="11019" width="13.42578125" style="46" bestFit="1" customWidth="1"/>
    <col min="11020" max="11021" width="13.5703125" style="46" bestFit="1" customWidth="1"/>
    <col min="11022" max="11022" width="16.140625" style="46" bestFit="1" customWidth="1"/>
    <col min="11023" max="11023" width="13.5703125" style="46" bestFit="1" customWidth="1"/>
    <col min="11024" max="11264" width="9.140625" style="46"/>
    <col min="11265" max="11265" width="31.28515625" style="46" customWidth="1"/>
    <col min="11266" max="11266" width="16.5703125" style="46" bestFit="1" customWidth="1"/>
    <col min="11267" max="11267" width="13.42578125" style="46" bestFit="1" customWidth="1"/>
    <col min="11268" max="11273" width="13.5703125" style="46" bestFit="1" customWidth="1"/>
    <col min="11274" max="11275" width="13.42578125" style="46" bestFit="1" customWidth="1"/>
    <col min="11276" max="11277" width="13.5703125" style="46" bestFit="1" customWidth="1"/>
    <col min="11278" max="11278" width="16.140625" style="46" bestFit="1" customWidth="1"/>
    <col min="11279" max="11279" width="13.5703125" style="46" bestFit="1" customWidth="1"/>
    <col min="11280" max="11520" width="9.140625" style="46"/>
    <col min="11521" max="11521" width="31.28515625" style="46" customWidth="1"/>
    <col min="11522" max="11522" width="16.5703125" style="46" bestFit="1" customWidth="1"/>
    <col min="11523" max="11523" width="13.42578125" style="46" bestFit="1" customWidth="1"/>
    <col min="11524" max="11529" width="13.5703125" style="46" bestFit="1" customWidth="1"/>
    <col min="11530" max="11531" width="13.42578125" style="46" bestFit="1" customWidth="1"/>
    <col min="11532" max="11533" width="13.5703125" style="46" bestFit="1" customWidth="1"/>
    <col min="11534" max="11534" width="16.140625" style="46" bestFit="1" customWidth="1"/>
    <col min="11535" max="11535" width="13.5703125" style="46" bestFit="1" customWidth="1"/>
    <col min="11536" max="11776" width="9.140625" style="46"/>
    <col min="11777" max="11777" width="31.28515625" style="46" customWidth="1"/>
    <col min="11778" max="11778" width="16.5703125" style="46" bestFit="1" customWidth="1"/>
    <col min="11779" max="11779" width="13.42578125" style="46" bestFit="1" customWidth="1"/>
    <col min="11780" max="11785" width="13.5703125" style="46" bestFit="1" customWidth="1"/>
    <col min="11786" max="11787" width="13.42578125" style="46" bestFit="1" customWidth="1"/>
    <col min="11788" max="11789" width="13.5703125" style="46" bestFit="1" customWidth="1"/>
    <col min="11790" max="11790" width="16.140625" style="46" bestFit="1" customWidth="1"/>
    <col min="11791" max="11791" width="13.5703125" style="46" bestFit="1" customWidth="1"/>
    <col min="11792" max="12032" width="9.140625" style="46"/>
    <col min="12033" max="12033" width="31.28515625" style="46" customWidth="1"/>
    <col min="12034" max="12034" width="16.5703125" style="46" bestFit="1" customWidth="1"/>
    <col min="12035" max="12035" width="13.42578125" style="46" bestFit="1" customWidth="1"/>
    <col min="12036" max="12041" width="13.5703125" style="46" bestFit="1" customWidth="1"/>
    <col min="12042" max="12043" width="13.42578125" style="46" bestFit="1" customWidth="1"/>
    <col min="12044" max="12045" width="13.5703125" style="46" bestFit="1" customWidth="1"/>
    <col min="12046" max="12046" width="16.140625" style="46" bestFit="1" customWidth="1"/>
    <col min="12047" max="12047" width="13.5703125" style="46" bestFit="1" customWidth="1"/>
    <col min="12048" max="12288" width="9.140625" style="46"/>
    <col min="12289" max="12289" width="31.28515625" style="46" customWidth="1"/>
    <col min="12290" max="12290" width="16.5703125" style="46" bestFit="1" customWidth="1"/>
    <col min="12291" max="12291" width="13.42578125" style="46" bestFit="1" customWidth="1"/>
    <col min="12292" max="12297" width="13.5703125" style="46" bestFit="1" customWidth="1"/>
    <col min="12298" max="12299" width="13.42578125" style="46" bestFit="1" customWidth="1"/>
    <col min="12300" max="12301" width="13.5703125" style="46" bestFit="1" customWidth="1"/>
    <col min="12302" max="12302" width="16.140625" style="46" bestFit="1" customWidth="1"/>
    <col min="12303" max="12303" width="13.5703125" style="46" bestFit="1" customWidth="1"/>
    <col min="12304" max="12544" width="9.140625" style="46"/>
    <col min="12545" max="12545" width="31.28515625" style="46" customWidth="1"/>
    <col min="12546" max="12546" width="16.5703125" style="46" bestFit="1" customWidth="1"/>
    <col min="12547" max="12547" width="13.42578125" style="46" bestFit="1" customWidth="1"/>
    <col min="12548" max="12553" width="13.5703125" style="46" bestFit="1" customWidth="1"/>
    <col min="12554" max="12555" width="13.42578125" style="46" bestFit="1" customWidth="1"/>
    <col min="12556" max="12557" width="13.5703125" style="46" bestFit="1" customWidth="1"/>
    <col min="12558" max="12558" width="16.140625" style="46" bestFit="1" customWidth="1"/>
    <col min="12559" max="12559" width="13.5703125" style="46" bestFit="1" customWidth="1"/>
    <col min="12560" max="12800" width="9.140625" style="46"/>
    <col min="12801" max="12801" width="31.28515625" style="46" customWidth="1"/>
    <col min="12802" max="12802" width="16.5703125" style="46" bestFit="1" customWidth="1"/>
    <col min="12803" max="12803" width="13.42578125" style="46" bestFit="1" customWidth="1"/>
    <col min="12804" max="12809" width="13.5703125" style="46" bestFit="1" customWidth="1"/>
    <col min="12810" max="12811" width="13.42578125" style="46" bestFit="1" customWidth="1"/>
    <col min="12812" max="12813" width="13.5703125" style="46" bestFit="1" customWidth="1"/>
    <col min="12814" max="12814" width="16.140625" style="46" bestFit="1" customWidth="1"/>
    <col min="12815" max="12815" width="13.5703125" style="46" bestFit="1" customWidth="1"/>
    <col min="12816" max="13056" width="9.140625" style="46"/>
    <col min="13057" max="13057" width="31.28515625" style="46" customWidth="1"/>
    <col min="13058" max="13058" width="16.5703125" style="46" bestFit="1" customWidth="1"/>
    <col min="13059" max="13059" width="13.42578125" style="46" bestFit="1" customWidth="1"/>
    <col min="13060" max="13065" width="13.5703125" style="46" bestFit="1" customWidth="1"/>
    <col min="13066" max="13067" width="13.42578125" style="46" bestFit="1" customWidth="1"/>
    <col min="13068" max="13069" width="13.5703125" style="46" bestFit="1" customWidth="1"/>
    <col min="13070" max="13070" width="16.140625" style="46" bestFit="1" customWidth="1"/>
    <col min="13071" max="13071" width="13.5703125" style="46" bestFit="1" customWidth="1"/>
    <col min="13072" max="13312" width="9.140625" style="46"/>
    <col min="13313" max="13313" width="31.28515625" style="46" customWidth="1"/>
    <col min="13314" max="13314" width="16.5703125" style="46" bestFit="1" customWidth="1"/>
    <col min="13315" max="13315" width="13.42578125" style="46" bestFit="1" customWidth="1"/>
    <col min="13316" max="13321" width="13.5703125" style="46" bestFit="1" customWidth="1"/>
    <col min="13322" max="13323" width="13.42578125" style="46" bestFit="1" customWidth="1"/>
    <col min="13324" max="13325" width="13.5703125" style="46" bestFit="1" customWidth="1"/>
    <col min="13326" max="13326" width="16.140625" style="46" bestFit="1" customWidth="1"/>
    <col min="13327" max="13327" width="13.5703125" style="46" bestFit="1" customWidth="1"/>
    <col min="13328" max="13568" width="9.140625" style="46"/>
    <col min="13569" max="13569" width="31.28515625" style="46" customWidth="1"/>
    <col min="13570" max="13570" width="16.5703125" style="46" bestFit="1" customWidth="1"/>
    <col min="13571" max="13571" width="13.42578125" style="46" bestFit="1" customWidth="1"/>
    <col min="13572" max="13577" width="13.5703125" style="46" bestFit="1" customWidth="1"/>
    <col min="13578" max="13579" width="13.42578125" style="46" bestFit="1" customWidth="1"/>
    <col min="13580" max="13581" width="13.5703125" style="46" bestFit="1" customWidth="1"/>
    <col min="13582" max="13582" width="16.140625" style="46" bestFit="1" customWidth="1"/>
    <col min="13583" max="13583" width="13.5703125" style="46" bestFit="1" customWidth="1"/>
    <col min="13584" max="13824" width="9.140625" style="46"/>
    <col min="13825" max="13825" width="31.28515625" style="46" customWidth="1"/>
    <col min="13826" max="13826" width="16.5703125" style="46" bestFit="1" customWidth="1"/>
    <col min="13827" max="13827" width="13.42578125" style="46" bestFit="1" customWidth="1"/>
    <col min="13828" max="13833" width="13.5703125" style="46" bestFit="1" customWidth="1"/>
    <col min="13834" max="13835" width="13.42578125" style="46" bestFit="1" customWidth="1"/>
    <col min="13836" max="13837" width="13.5703125" style="46" bestFit="1" customWidth="1"/>
    <col min="13838" max="13838" width="16.140625" style="46" bestFit="1" customWidth="1"/>
    <col min="13839" max="13839" width="13.5703125" style="46" bestFit="1" customWidth="1"/>
    <col min="13840" max="14080" width="9.140625" style="46"/>
    <col min="14081" max="14081" width="31.28515625" style="46" customWidth="1"/>
    <col min="14082" max="14082" width="16.5703125" style="46" bestFit="1" customWidth="1"/>
    <col min="14083" max="14083" width="13.42578125" style="46" bestFit="1" customWidth="1"/>
    <col min="14084" max="14089" width="13.5703125" style="46" bestFit="1" customWidth="1"/>
    <col min="14090" max="14091" width="13.42578125" style="46" bestFit="1" customWidth="1"/>
    <col min="14092" max="14093" width="13.5703125" style="46" bestFit="1" customWidth="1"/>
    <col min="14094" max="14094" width="16.140625" style="46" bestFit="1" customWidth="1"/>
    <col min="14095" max="14095" width="13.5703125" style="46" bestFit="1" customWidth="1"/>
    <col min="14096" max="14336" width="9.140625" style="46"/>
    <col min="14337" max="14337" width="31.28515625" style="46" customWidth="1"/>
    <col min="14338" max="14338" width="16.5703125" style="46" bestFit="1" customWidth="1"/>
    <col min="14339" max="14339" width="13.42578125" style="46" bestFit="1" customWidth="1"/>
    <col min="14340" max="14345" width="13.5703125" style="46" bestFit="1" customWidth="1"/>
    <col min="14346" max="14347" width="13.42578125" style="46" bestFit="1" customWidth="1"/>
    <col min="14348" max="14349" width="13.5703125" style="46" bestFit="1" customWidth="1"/>
    <col min="14350" max="14350" width="16.140625" style="46" bestFit="1" customWidth="1"/>
    <col min="14351" max="14351" width="13.5703125" style="46" bestFit="1" customWidth="1"/>
    <col min="14352" max="14592" width="9.140625" style="46"/>
    <col min="14593" max="14593" width="31.28515625" style="46" customWidth="1"/>
    <col min="14594" max="14594" width="16.5703125" style="46" bestFit="1" customWidth="1"/>
    <col min="14595" max="14595" width="13.42578125" style="46" bestFit="1" customWidth="1"/>
    <col min="14596" max="14601" width="13.5703125" style="46" bestFit="1" customWidth="1"/>
    <col min="14602" max="14603" width="13.42578125" style="46" bestFit="1" customWidth="1"/>
    <col min="14604" max="14605" width="13.5703125" style="46" bestFit="1" customWidth="1"/>
    <col min="14606" max="14606" width="16.140625" style="46" bestFit="1" customWidth="1"/>
    <col min="14607" max="14607" width="13.5703125" style="46" bestFit="1" customWidth="1"/>
    <col min="14608" max="14848" width="9.140625" style="46"/>
    <col min="14849" max="14849" width="31.28515625" style="46" customWidth="1"/>
    <col min="14850" max="14850" width="16.5703125" style="46" bestFit="1" customWidth="1"/>
    <col min="14851" max="14851" width="13.42578125" style="46" bestFit="1" customWidth="1"/>
    <col min="14852" max="14857" width="13.5703125" style="46" bestFit="1" customWidth="1"/>
    <col min="14858" max="14859" width="13.42578125" style="46" bestFit="1" customWidth="1"/>
    <col min="14860" max="14861" width="13.5703125" style="46" bestFit="1" customWidth="1"/>
    <col min="14862" max="14862" width="16.140625" style="46" bestFit="1" customWidth="1"/>
    <col min="14863" max="14863" width="13.5703125" style="46" bestFit="1" customWidth="1"/>
    <col min="14864" max="15104" width="9.140625" style="46"/>
    <col min="15105" max="15105" width="31.28515625" style="46" customWidth="1"/>
    <col min="15106" max="15106" width="16.5703125" style="46" bestFit="1" customWidth="1"/>
    <col min="15107" max="15107" width="13.42578125" style="46" bestFit="1" customWidth="1"/>
    <col min="15108" max="15113" width="13.5703125" style="46" bestFit="1" customWidth="1"/>
    <col min="15114" max="15115" width="13.42578125" style="46" bestFit="1" customWidth="1"/>
    <col min="15116" max="15117" width="13.5703125" style="46" bestFit="1" customWidth="1"/>
    <col min="15118" max="15118" width="16.140625" style="46" bestFit="1" customWidth="1"/>
    <col min="15119" max="15119" width="13.5703125" style="46" bestFit="1" customWidth="1"/>
    <col min="15120" max="15360" width="9.140625" style="46"/>
    <col min="15361" max="15361" width="31.28515625" style="46" customWidth="1"/>
    <col min="15362" max="15362" width="16.5703125" style="46" bestFit="1" customWidth="1"/>
    <col min="15363" max="15363" width="13.42578125" style="46" bestFit="1" customWidth="1"/>
    <col min="15364" max="15369" width="13.5703125" style="46" bestFit="1" customWidth="1"/>
    <col min="15370" max="15371" width="13.42578125" style="46" bestFit="1" customWidth="1"/>
    <col min="15372" max="15373" width="13.5703125" style="46" bestFit="1" customWidth="1"/>
    <col min="15374" max="15374" width="16.140625" style="46" bestFit="1" customWidth="1"/>
    <col min="15375" max="15375" width="13.5703125" style="46" bestFit="1" customWidth="1"/>
    <col min="15376" max="15616" width="9.140625" style="46"/>
    <col min="15617" max="15617" width="31.28515625" style="46" customWidth="1"/>
    <col min="15618" max="15618" width="16.5703125" style="46" bestFit="1" customWidth="1"/>
    <col min="15619" max="15619" width="13.42578125" style="46" bestFit="1" customWidth="1"/>
    <col min="15620" max="15625" width="13.5703125" style="46" bestFit="1" customWidth="1"/>
    <col min="15626" max="15627" width="13.42578125" style="46" bestFit="1" customWidth="1"/>
    <col min="15628" max="15629" width="13.5703125" style="46" bestFit="1" customWidth="1"/>
    <col min="15630" max="15630" width="16.140625" style="46" bestFit="1" customWidth="1"/>
    <col min="15631" max="15631" width="13.5703125" style="46" bestFit="1" customWidth="1"/>
    <col min="15632" max="15872" width="9.140625" style="46"/>
    <col min="15873" max="15873" width="31.28515625" style="46" customWidth="1"/>
    <col min="15874" max="15874" width="16.5703125" style="46" bestFit="1" customWidth="1"/>
    <col min="15875" max="15875" width="13.42578125" style="46" bestFit="1" customWidth="1"/>
    <col min="15876" max="15881" width="13.5703125" style="46" bestFit="1" customWidth="1"/>
    <col min="15882" max="15883" width="13.42578125" style="46" bestFit="1" customWidth="1"/>
    <col min="15884" max="15885" width="13.5703125" style="46" bestFit="1" customWidth="1"/>
    <col min="15886" max="15886" width="16.140625" style="46" bestFit="1" customWidth="1"/>
    <col min="15887" max="15887" width="13.5703125" style="46" bestFit="1" customWidth="1"/>
    <col min="15888" max="16128" width="9.140625" style="46"/>
    <col min="16129" max="16129" width="31.28515625" style="46" customWidth="1"/>
    <col min="16130" max="16130" width="16.5703125" style="46" bestFit="1" customWidth="1"/>
    <col min="16131" max="16131" width="13.42578125" style="46" bestFit="1" customWidth="1"/>
    <col min="16132" max="16137" width="13.5703125" style="46" bestFit="1" customWidth="1"/>
    <col min="16138" max="16139" width="13.42578125" style="46" bestFit="1" customWidth="1"/>
    <col min="16140" max="16141" width="13.5703125" style="46" bestFit="1" customWidth="1"/>
    <col min="16142" max="16142" width="16.140625" style="46" bestFit="1" customWidth="1"/>
    <col min="16143" max="16143" width="13.5703125" style="46" bestFit="1" customWidth="1"/>
    <col min="16144" max="16384" width="9.140625" style="46"/>
  </cols>
  <sheetData>
    <row r="1" spans="1:15" ht="12.75" x14ac:dyDescent="0.2">
      <c r="B1" s="15"/>
      <c r="C1" s="15"/>
      <c r="N1" s="48" t="s">
        <v>39</v>
      </c>
    </row>
    <row r="2" spans="1:15" x14ac:dyDescent="0.2">
      <c r="A2" s="49" t="s">
        <v>64</v>
      </c>
      <c r="B2" s="50" t="s">
        <v>27</v>
      </c>
      <c r="C2" s="50" t="s">
        <v>28</v>
      </c>
      <c r="D2" s="50" t="s">
        <v>29</v>
      </c>
      <c r="E2" s="50" t="s">
        <v>30</v>
      </c>
      <c r="F2" s="50" t="s">
        <v>31</v>
      </c>
      <c r="G2" s="50" t="s">
        <v>32</v>
      </c>
      <c r="H2" s="50" t="s">
        <v>33</v>
      </c>
      <c r="I2" s="49" t="s">
        <v>34</v>
      </c>
      <c r="J2" s="50" t="s">
        <v>35</v>
      </c>
      <c r="K2" s="77" t="s">
        <v>36</v>
      </c>
      <c r="L2" s="50" t="s">
        <v>37</v>
      </c>
      <c r="M2" s="77" t="s">
        <v>38</v>
      </c>
      <c r="N2" s="50" t="s">
        <v>9</v>
      </c>
    </row>
    <row r="3" spans="1:15" ht="12.75" x14ac:dyDescent="0.2">
      <c r="A3" s="47"/>
      <c r="B3" s="15"/>
      <c r="C3" s="15"/>
    </row>
    <row r="4" spans="1:15" ht="12.75" x14ac:dyDescent="0.2">
      <c r="A4" s="51" t="s">
        <v>65</v>
      </c>
      <c r="B4" s="15"/>
      <c r="C4" s="15"/>
    </row>
    <row r="5" spans="1:15" x14ac:dyDescent="0.2">
      <c r="A5" s="52" t="s">
        <v>10</v>
      </c>
      <c r="B5" s="47">
        <v>2166181.7799999998</v>
      </c>
      <c r="C5" s="47">
        <v>2155888.67</v>
      </c>
      <c r="D5" s="47">
        <v>2361173.9500000002</v>
      </c>
      <c r="E5" s="47">
        <v>2124302.3199999998</v>
      </c>
      <c r="F5" s="47">
        <v>2216218.13</v>
      </c>
      <c r="G5" s="47">
        <v>2632961.04</v>
      </c>
      <c r="H5" s="47">
        <v>1835784.93</v>
      </c>
      <c r="I5" s="47">
        <v>1930577.12</v>
      </c>
      <c r="J5" s="47">
        <v>2594590.5</v>
      </c>
      <c r="K5" s="75">
        <v>2319756.4300000002</v>
      </c>
      <c r="L5" s="47">
        <v>2393545.7000000002</v>
      </c>
      <c r="M5" s="75">
        <v>2695313.22</v>
      </c>
      <c r="N5" s="47">
        <f>SUM(B5:M5)</f>
        <v>27426293.789999995</v>
      </c>
    </row>
    <row r="6" spans="1:15" x14ac:dyDescent="0.2">
      <c r="A6" s="52"/>
      <c r="B6" s="47"/>
      <c r="C6" s="47"/>
      <c r="D6" s="47"/>
      <c r="E6" s="47"/>
      <c r="F6" s="47"/>
      <c r="G6" s="47"/>
      <c r="H6" s="47"/>
      <c r="J6" s="47"/>
      <c r="K6" s="75"/>
      <c r="L6" s="47"/>
      <c r="M6" s="75"/>
      <c r="N6" s="47"/>
    </row>
    <row r="7" spans="1:15" x14ac:dyDescent="0.2">
      <c r="A7" s="51" t="s">
        <v>66</v>
      </c>
      <c r="B7" s="47"/>
      <c r="C7" s="47"/>
      <c r="D7" s="47"/>
      <c r="E7" s="47"/>
      <c r="F7" s="47"/>
      <c r="G7" s="47"/>
      <c r="H7" s="47"/>
      <c r="J7" s="47"/>
      <c r="K7" s="75"/>
      <c r="L7" s="47"/>
      <c r="M7" s="75"/>
      <c r="N7" s="47"/>
    </row>
    <row r="8" spans="1:15" x14ac:dyDescent="0.2">
      <c r="A8" s="52" t="s">
        <v>67</v>
      </c>
      <c r="B8" s="47">
        <v>2777.26</v>
      </c>
      <c r="C8" s="47">
        <v>2764.02</v>
      </c>
      <c r="D8" s="47">
        <v>3028.06</v>
      </c>
      <c r="E8" s="47">
        <v>2723.4</v>
      </c>
      <c r="F8" s="47">
        <v>2841.62</v>
      </c>
      <c r="G8" s="47">
        <v>3377.62</v>
      </c>
      <c r="H8" s="47">
        <v>2353.44</v>
      </c>
      <c r="I8" s="47">
        <v>2474.9699999999998</v>
      </c>
      <c r="J8" s="47">
        <v>3328.27</v>
      </c>
      <c r="K8" s="75">
        <v>2974.79</v>
      </c>
      <c r="L8" s="47">
        <v>3069.69</v>
      </c>
      <c r="M8" s="75">
        <v>3457.82</v>
      </c>
      <c r="N8" s="47">
        <f>SUM(B8:M8)</f>
        <v>35170.959999999999</v>
      </c>
    </row>
    <row r="9" spans="1:15" x14ac:dyDescent="0.2">
      <c r="A9" s="52" t="s">
        <v>68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75">
        <v>0</v>
      </c>
      <c r="L9" s="47">
        <v>0</v>
      </c>
      <c r="M9" s="75">
        <v>0</v>
      </c>
      <c r="N9" s="47">
        <f>SUM(B9:M9)</f>
        <v>0</v>
      </c>
    </row>
    <row r="10" spans="1:15" x14ac:dyDescent="0.2">
      <c r="A10" s="52"/>
      <c r="B10" s="47"/>
      <c r="C10" s="47"/>
      <c r="D10" s="47"/>
      <c r="E10" s="47"/>
      <c r="F10" s="47"/>
      <c r="G10" s="47"/>
      <c r="H10" s="47"/>
      <c r="J10" s="47"/>
      <c r="K10" s="75"/>
      <c r="L10" s="47"/>
      <c r="M10" s="75"/>
      <c r="N10" s="47"/>
    </row>
    <row r="11" spans="1:15" x14ac:dyDescent="0.2">
      <c r="A11" s="53" t="s">
        <v>69</v>
      </c>
      <c r="B11" s="54">
        <v>2168959.0399999996</v>
      </c>
      <c r="C11" s="54">
        <v>2158652.69</v>
      </c>
      <c r="D11" s="54">
        <v>2364202.0100000002</v>
      </c>
      <c r="E11" s="54">
        <v>2127025.7199999997</v>
      </c>
      <c r="F11" s="54">
        <v>2219059.75</v>
      </c>
      <c r="G11" s="54">
        <v>2636338.66</v>
      </c>
      <c r="H11" s="54">
        <v>1838138.3699999999</v>
      </c>
      <c r="I11" s="54">
        <v>1933052.09</v>
      </c>
      <c r="J11" s="54">
        <v>2597918.77</v>
      </c>
      <c r="K11" s="78">
        <v>2322731.2200000002</v>
      </c>
      <c r="L11" s="54">
        <v>2396615.39</v>
      </c>
      <c r="M11" s="78">
        <v>2698771.04</v>
      </c>
      <c r="N11" s="54">
        <f>SUM(B11:M11)</f>
        <v>27461464.75</v>
      </c>
      <c r="O11" s="47"/>
    </row>
    <row r="12" spans="1:15" x14ac:dyDescent="0.2">
      <c r="A12" s="53"/>
      <c r="B12" s="47"/>
      <c r="C12" s="47"/>
      <c r="D12" s="47"/>
      <c r="E12" s="47"/>
      <c r="F12" s="47"/>
      <c r="G12" s="47"/>
      <c r="H12" s="47"/>
      <c r="J12" s="47"/>
      <c r="K12" s="75"/>
      <c r="L12" s="47"/>
      <c r="M12" s="75"/>
      <c r="N12" s="47"/>
    </row>
    <row r="13" spans="1:15" x14ac:dyDescent="0.2">
      <c r="A13" s="51" t="s">
        <v>70</v>
      </c>
      <c r="B13" s="47"/>
      <c r="C13" s="47"/>
      <c r="D13" s="47"/>
      <c r="E13" s="47"/>
      <c r="F13" s="47"/>
      <c r="G13" s="47"/>
      <c r="H13" s="47"/>
      <c r="J13" s="47"/>
      <c r="K13" s="75"/>
      <c r="L13" s="47"/>
      <c r="M13" s="75"/>
      <c r="N13" s="47"/>
    </row>
    <row r="14" spans="1:15" x14ac:dyDescent="0.2">
      <c r="A14" s="51" t="s">
        <v>71</v>
      </c>
      <c r="B14" s="47"/>
      <c r="C14" s="47"/>
      <c r="D14" s="47"/>
      <c r="E14" s="47"/>
      <c r="F14" s="47"/>
      <c r="G14" s="47"/>
      <c r="H14" s="47"/>
      <c r="J14" s="47"/>
      <c r="K14" s="75"/>
      <c r="L14" s="47"/>
      <c r="M14" s="75"/>
      <c r="N14" s="47"/>
    </row>
    <row r="15" spans="1:15" x14ac:dyDescent="0.2">
      <c r="A15" s="52" t="s">
        <v>72</v>
      </c>
      <c r="B15" s="47">
        <v>405502.2</v>
      </c>
      <c r="C15" s="47">
        <v>443678.49</v>
      </c>
      <c r="D15" s="47">
        <v>485756.95</v>
      </c>
      <c r="E15" s="47">
        <v>339711.0500000001</v>
      </c>
      <c r="F15" s="47">
        <v>457172.5</v>
      </c>
      <c r="G15" s="47">
        <v>565917.20000000007</v>
      </c>
      <c r="H15" s="47">
        <v>398650.35000000003</v>
      </c>
      <c r="I15" s="47">
        <v>411026.72</v>
      </c>
      <c r="J15" s="47">
        <v>553621.97000000009</v>
      </c>
      <c r="K15" s="75">
        <v>489185.77</v>
      </c>
      <c r="L15" s="47">
        <v>479609.86</v>
      </c>
      <c r="M15" s="75">
        <v>585240</v>
      </c>
      <c r="N15" s="47">
        <f t="shared" ref="N15:N78" si="0">SUM(B15:M15)</f>
        <v>5615073.0600000005</v>
      </c>
    </row>
    <row r="16" spans="1:15" x14ac:dyDescent="0.2">
      <c r="A16" s="52"/>
      <c r="B16" s="47"/>
      <c r="C16" s="47"/>
      <c r="D16" s="47"/>
      <c r="E16" s="47"/>
      <c r="F16" s="47"/>
      <c r="G16" s="47"/>
      <c r="H16" s="47"/>
      <c r="J16" s="47"/>
      <c r="K16" s="75"/>
      <c r="L16" s="47"/>
      <c r="M16" s="75"/>
      <c r="N16" s="47"/>
    </row>
    <row r="17" spans="1:14" x14ac:dyDescent="0.2">
      <c r="A17" s="52" t="s">
        <v>73</v>
      </c>
      <c r="B17" s="47">
        <v>115920.12</v>
      </c>
      <c r="C17" s="47">
        <v>126833.5</v>
      </c>
      <c r="D17" s="47">
        <v>138862.38</v>
      </c>
      <c r="E17" s="47">
        <v>97112.53</v>
      </c>
      <c r="F17" s="47">
        <v>130691</v>
      </c>
      <c r="G17" s="47">
        <v>161777.63</v>
      </c>
      <c r="H17" s="47">
        <v>113961.39</v>
      </c>
      <c r="I17" s="47">
        <v>117499.4</v>
      </c>
      <c r="J17" s="47">
        <v>158262.82999999999</v>
      </c>
      <c r="K17" s="75">
        <v>139842.57</v>
      </c>
      <c r="L17" s="47">
        <v>137105.13</v>
      </c>
      <c r="M17" s="75">
        <v>167301.41</v>
      </c>
      <c r="N17" s="47">
        <f t="shared" si="0"/>
        <v>1605169.89</v>
      </c>
    </row>
    <row r="18" spans="1:14" x14ac:dyDescent="0.2">
      <c r="A18" s="52"/>
      <c r="B18" s="47"/>
      <c r="C18" s="47"/>
      <c r="D18" s="47"/>
      <c r="E18" s="47"/>
      <c r="F18" s="47"/>
      <c r="G18" s="47"/>
      <c r="H18" s="47"/>
      <c r="J18" s="47"/>
      <c r="K18" s="75"/>
      <c r="L18" s="47"/>
      <c r="M18" s="75"/>
      <c r="N18" s="47"/>
    </row>
    <row r="19" spans="1:14" x14ac:dyDescent="0.2">
      <c r="A19" s="51" t="s">
        <v>66</v>
      </c>
      <c r="B19" s="47"/>
      <c r="C19" s="47"/>
      <c r="D19" s="47"/>
      <c r="E19" s="47"/>
      <c r="F19" s="47"/>
      <c r="G19" s="47"/>
      <c r="H19" s="47"/>
      <c r="J19" s="47"/>
      <c r="K19" s="75"/>
      <c r="L19" s="47"/>
      <c r="M19" s="75"/>
      <c r="N19" s="47"/>
    </row>
    <row r="20" spans="1:14" x14ac:dyDescent="0.2">
      <c r="A20" s="52" t="s">
        <v>67</v>
      </c>
      <c r="B20" s="47">
        <v>610.45000000000005</v>
      </c>
      <c r="C20" s="47">
        <v>667.92</v>
      </c>
      <c r="D20" s="47">
        <v>731.27</v>
      </c>
      <c r="E20" s="47">
        <v>511.41</v>
      </c>
      <c r="F20" s="47">
        <v>688.23</v>
      </c>
      <c r="G20" s="47">
        <v>851.94</v>
      </c>
      <c r="H20" s="47">
        <v>600.13</v>
      </c>
      <c r="I20" s="47">
        <v>618.77</v>
      </c>
      <c r="J20" s="47">
        <v>833.43</v>
      </c>
      <c r="K20" s="75">
        <v>736.43</v>
      </c>
      <c r="L20" s="47">
        <v>722.01</v>
      </c>
      <c r="M20" s="75">
        <v>881.03</v>
      </c>
      <c r="N20" s="47">
        <f t="shared" si="0"/>
        <v>8453.02</v>
      </c>
    </row>
    <row r="21" spans="1:14" x14ac:dyDescent="0.2">
      <c r="A21" s="52" t="s">
        <v>74</v>
      </c>
      <c r="B21" s="47">
        <v>20302.02</v>
      </c>
      <c r="C21" s="47">
        <v>22213.37</v>
      </c>
      <c r="D21" s="47">
        <v>24320.080000000002</v>
      </c>
      <c r="E21" s="47">
        <v>17008.099999999999</v>
      </c>
      <c r="F21" s="47">
        <v>22888.959999999999</v>
      </c>
      <c r="G21" s="47">
        <v>28333.41</v>
      </c>
      <c r="H21" s="47">
        <v>19958.97</v>
      </c>
      <c r="I21" s="47">
        <v>20578.61</v>
      </c>
      <c r="J21" s="47">
        <v>27717.84</v>
      </c>
      <c r="K21" s="75">
        <v>24491.75</v>
      </c>
      <c r="L21" s="47">
        <v>24012.32</v>
      </c>
      <c r="M21" s="75">
        <v>29300.84</v>
      </c>
      <c r="N21" s="47">
        <f t="shared" si="0"/>
        <v>281126.27</v>
      </c>
    </row>
    <row r="22" spans="1:14" x14ac:dyDescent="0.2">
      <c r="A22" s="52"/>
      <c r="B22" s="47"/>
      <c r="C22" s="47"/>
      <c r="D22" s="47"/>
      <c r="E22" s="47"/>
      <c r="F22" s="47"/>
      <c r="G22" s="47"/>
      <c r="H22" s="47"/>
      <c r="J22" s="47"/>
      <c r="K22" s="75"/>
      <c r="L22" s="47"/>
      <c r="M22" s="75"/>
      <c r="N22" s="47"/>
    </row>
    <row r="23" spans="1:14" x14ac:dyDescent="0.2">
      <c r="A23" s="53" t="s">
        <v>75</v>
      </c>
      <c r="B23" s="54">
        <v>542334.79</v>
      </c>
      <c r="C23" s="54">
        <v>593393.28</v>
      </c>
      <c r="D23" s="54">
        <v>649670.68000000005</v>
      </c>
      <c r="E23" s="54">
        <v>454343.09</v>
      </c>
      <c r="F23" s="54">
        <v>611440.68999999994</v>
      </c>
      <c r="G23" s="54">
        <v>756880.18</v>
      </c>
      <c r="H23" s="54">
        <v>533170.84000000008</v>
      </c>
      <c r="I23" s="54">
        <v>549723.5</v>
      </c>
      <c r="J23" s="54">
        <v>740436.07000000007</v>
      </c>
      <c r="K23" s="78">
        <v>654256.52000000014</v>
      </c>
      <c r="L23" s="54">
        <v>641449.31999999995</v>
      </c>
      <c r="M23" s="78">
        <v>782723.28</v>
      </c>
      <c r="N23" s="54">
        <f t="shared" si="0"/>
        <v>7509822.2400000012</v>
      </c>
    </row>
    <row r="24" spans="1:14" x14ac:dyDescent="0.2">
      <c r="A24" s="55"/>
      <c r="B24" s="47"/>
      <c r="C24" s="47"/>
      <c r="D24" s="47"/>
      <c r="E24" s="47"/>
      <c r="F24" s="47"/>
      <c r="G24" s="47"/>
      <c r="H24" s="47"/>
      <c r="J24" s="47"/>
      <c r="K24" s="75"/>
      <c r="L24" s="47"/>
      <c r="M24" s="75"/>
      <c r="N24" s="47"/>
    </row>
    <row r="25" spans="1:14" x14ac:dyDescent="0.2">
      <c r="A25" s="51" t="s">
        <v>76</v>
      </c>
      <c r="B25" s="47"/>
      <c r="C25" s="47"/>
      <c r="D25" s="47"/>
      <c r="E25" s="47"/>
      <c r="F25" s="47"/>
      <c r="G25" s="47"/>
      <c r="H25" s="47"/>
      <c r="J25" s="47"/>
      <c r="K25" s="75"/>
      <c r="L25" s="47"/>
      <c r="M25" s="75"/>
      <c r="N25" s="47"/>
    </row>
    <row r="26" spans="1:14" x14ac:dyDescent="0.2">
      <c r="A26" s="51" t="s">
        <v>77</v>
      </c>
      <c r="B26" s="47"/>
      <c r="C26" s="47"/>
      <c r="D26" s="47"/>
      <c r="E26" s="47"/>
      <c r="F26" s="47"/>
      <c r="G26" s="47"/>
      <c r="H26" s="47"/>
      <c r="J26" s="47"/>
      <c r="K26" s="75"/>
      <c r="L26" s="47"/>
      <c r="M26" s="75"/>
      <c r="N26" s="47"/>
    </row>
    <row r="27" spans="1:14" x14ac:dyDescent="0.2">
      <c r="A27" s="52" t="s">
        <v>78</v>
      </c>
      <c r="B27" s="47">
        <v>862.17</v>
      </c>
      <c r="C27" s="47">
        <v>862.17</v>
      </c>
      <c r="D27" s="47">
        <v>862.17</v>
      </c>
      <c r="E27" s="47">
        <v>862.17</v>
      </c>
      <c r="F27" s="47">
        <v>862.17</v>
      </c>
      <c r="G27" s="47">
        <v>862.17</v>
      </c>
      <c r="H27" s="47">
        <v>862.17</v>
      </c>
      <c r="I27" s="47">
        <v>862.17</v>
      </c>
      <c r="J27" s="47">
        <v>862.17</v>
      </c>
      <c r="K27" s="75">
        <v>862.17</v>
      </c>
      <c r="L27" s="47">
        <v>862.17</v>
      </c>
      <c r="M27" s="75">
        <v>862.17</v>
      </c>
      <c r="N27" s="47">
        <f t="shared" si="0"/>
        <v>10346.039999999999</v>
      </c>
    </row>
    <row r="28" spans="1:14" x14ac:dyDescent="0.2">
      <c r="A28" s="51" t="s">
        <v>71</v>
      </c>
      <c r="B28" s="47"/>
      <c r="C28" s="47"/>
      <c r="D28" s="47"/>
      <c r="E28" s="47"/>
      <c r="F28" s="47"/>
      <c r="G28" s="47"/>
      <c r="H28" s="47"/>
      <c r="J28" s="47"/>
      <c r="K28" s="75"/>
      <c r="L28" s="47"/>
      <c r="M28" s="75"/>
      <c r="N28" s="47"/>
    </row>
    <row r="29" spans="1:14" ht="15" x14ac:dyDescent="0.25">
      <c r="A29" s="52" t="s">
        <v>79</v>
      </c>
      <c r="B29" s="47">
        <v>28133924.41</v>
      </c>
      <c r="C29" s="70">
        <v>28342823.058175169</v>
      </c>
      <c r="D29" s="47">
        <v>32238712.938175179</v>
      </c>
      <c r="E29" s="47">
        <v>28365273.028175179</v>
      </c>
      <c r="F29" s="47">
        <v>28414167.898175154</v>
      </c>
      <c r="G29" s="47">
        <v>35785026.778175168</v>
      </c>
      <c r="H29" s="47">
        <v>27916608.678175189</v>
      </c>
      <c r="I29" s="47">
        <v>26182461.118175149</v>
      </c>
      <c r="J29" s="47">
        <v>35339729.958175182</v>
      </c>
      <c r="K29" s="75">
        <v>29062537.61817519</v>
      </c>
      <c r="L29" s="47">
        <v>30569326.378175203</v>
      </c>
      <c r="M29" s="75">
        <v>34631962.018175177</v>
      </c>
      <c r="N29" s="47">
        <f t="shared" si="0"/>
        <v>364982553.87992698</v>
      </c>
    </row>
    <row r="30" spans="1:14" x14ac:dyDescent="0.2">
      <c r="A30" s="52"/>
      <c r="B30" s="47"/>
      <c r="C30" s="47"/>
      <c r="D30" s="47"/>
      <c r="E30" s="47"/>
      <c r="F30" s="47"/>
      <c r="G30" s="47"/>
      <c r="H30" s="47"/>
      <c r="J30" s="47"/>
      <c r="K30" s="75"/>
      <c r="L30" s="47"/>
      <c r="M30" s="75"/>
      <c r="N30" s="47"/>
    </row>
    <row r="31" spans="1:14" x14ac:dyDescent="0.2">
      <c r="A31" s="52" t="s">
        <v>80</v>
      </c>
      <c r="B31" s="47">
        <v>810053.97</v>
      </c>
      <c r="C31" s="47">
        <v>816068.75</v>
      </c>
      <c r="D31" s="47">
        <v>928699.73</v>
      </c>
      <c r="E31" s="47">
        <v>816715.14</v>
      </c>
      <c r="F31" s="47">
        <v>818122.96</v>
      </c>
      <c r="G31" s="47">
        <v>1033496.95</v>
      </c>
      <c r="H31" s="47">
        <v>803796.85</v>
      </c>
      <c r="I31" s="47">
        <v>753865.92</v>
      </c>
      <c r="J31" s="47">
        <v>1018491.98</v>
      </c>
      <c r="K31" s="75">
        <v>836791.33</v>
      </c>
      <c r="L31" s="47">
        <v>880822.04</v>
      </c>
      <c r="M31" s="75">
        <v>1000838.14</v>
      </c>
      <c r="N31" s="47">
        <f t="shared" si="0"/>
        <v>10517763.760000002</v>
      </c>
    </row>
    <row r="32" spans="1:14" x14ac:dyDescent="0.2">
      <c r="A32" s="52" t="s">
        <v>81</v>
      </c>
      <c r="B32" s="47">
        <v>7941254.3300000001</v>
      </c>
      <c r="C32" s="47">
        <v>8000219.3600000003</v>
      </c>
      <c r="D32" s="47">
        <v>9134476.9600000009</v>
      </c>
      <c r="E32" s="47">
        <v>8006556.2199999997</v>
      </c>
      <c r="F32" s="47">
        <v>8020357.5899999999</v>
      </c>
      <c r="G32" s="47">
        <v>10338736.279999999</v>
      </c>
      <c r="H32" s="47">
        <v>7879913.4699999997</v>
      </c>
      <c r="I32" s="47">
        <v>7390422.3200000003</v>
      </c>
      <c r="J32" s="47">
        <v>10047986.539999999</v>
      </c>
      <c r="K32" s="75">
        <v>8203370.4000000004</v>
      </c>
      <c r="L32" s="47">
        <v>8677520.7400000002</v>
      </c>
      <c r="M32" s="75">
        <v>10054168.48</v>
      </c>
      <c r="N32" s="47">
        <f t="shared" si="0"/>
        <v>103694982.69</v>
      </c>
    </row>
    <row r="33" spans="1:14" x14ac:dyDescent="0.2">
      <c r="A33" s="52" t="s">
        <v>82</v>
      </c>
      <c r="B33" s="47">
        <v>22093524.82</v>
      </c>
      <c r="C33" s="47">
        <v>22257572.620000001</v>
      </c>
      <c r="D33" s="47">
        <v>25303893.949999999</v>
      </c>
      <c r="E33" s="47">
        <v>22275202.530000001</v>
      </c>
      <c r="F33" s="47">
        <v>22313599.600000001</v>
      </c>
      <c r="G33" s="47">
        <v>28011722.649999999</v>
      </c>
      <c r="H33" s="47">
        <v>21922867.149999999</v>
      </c>
      <c r="I33" s="47">
        <v>20561043.91</v>
      </c>
      <c r="J33" s="47">
        <v>27724630.920000002</v>
      </c>
      <c r="K33" s="75">
        <v>22822763.25</v>
      </c>
      <c r="L33" s="47">
        <v>23987521.09</v>
      </c>
      <c r="M33" s="75">
        <v>27090709.940000001</v>
      </c>
      <c r="N33" s="47">
        <f t="shared" si="0"/>
        <v>286365052.43000007</v>
      </c>
    </row>
    <row r="34" spans="1:14" x14ac:dyDescent="0.2">
      <c r="A34" s="52" t="s">
        <v>83</v>
      </c>
      <c r="B34" s="47">
        <v>616877.18000000005</v>
      </c>
      <c r="C34" s="47">
        <v>621457.57999999996</v>
      </c>
      <c r="D34" s="47">
        <v>708032.1</v>
      </c>
      <c r="E34" s="47">
        <v>621949.82999999996</v>
      </c>
      <c r="F34" s="47">
        <v>623021.92000000004</v>
      </c>
      <c r="G34" s="47">
        <v>792558.37</v>
      </c>
      <c r="H34" s="47">
        <v>612112.21</v>
      </c>
      <c r="I34" s="47">
        <v>574088.51</v>
      </c>
      <c r="J34" s="47">
        <v>777298.34</v>
      </c>
      <c r="K34" s="75">
        <v>637238.37</v>
      </c>
      <c r="L34" s="47">
        <v>671903.06</v>
      </c>
      <c r="M34" s="75">
        <v>768637.79</v>
      </c>
      <c r="N34" s="47">
        <f t="shared" si="0"/>
        <v>8025175.2599999988</v>
      </c>
    </row>
    <row r="35" spans="1:14" x14ac:dyDescent="0.2">
      <c r="A35" s="52" t="s">
        <v>84</v>
      </c>
      <c r="B35" s="47">
        <v>4053579.29</v>
      </c>
      <c r="C35" s="47">
        <v>4083677.74</v>
      </c>
      <c r="D35" s="47">
        <v>4665050.2300000004</v>
      </c>
      <c r="E35" s="47">
        <v>4086912.36</v>
      </c>
      <c r="F35" s="47">
        <v>4093957.21</v>
      </c>
      <c r="G35" s="47">
        <v>5293840.0199999996</v>
      </c>
      <c r="H35" s="47">
        <v>4022268.11</v>
      </c>
      <c r="I35" s="47">
        <v>3772409.45</v>
      </c>
      <c r="J35" s="47">
        <v>5133993.47</v>
      </c>
      <c r="K35" s="75">
        <v>4187375.31</v>
      </c>
      <c r="L35" s="47">
        <v>4432786.43</v>
      </c>
      <c r="M35" s="75">
        <v>5151417.25</v>
      </c>
      <c r="N35" s="47">
        <f t="shared" si="0"/>
        <v>52977266.870000005</v>
      </c>
    </row>
    <row r="36" spans="1:14" x14ac:dyDescent="0.2">
      <c r="A36" s="56"/>
      <c r="B36" s="47"/>
      <c r="C36" s="47"/>
      <c r="D36" s="47"/>
      <c r="E36" s="47"/>
      <c r="F36" s="47"/>
      <c r="G36" s="47"/>
      <c r="H36" s="47"/>
      <c r="J36" s="47"/>
      <c r="K36" s="75"/>
      <c r="L36" s="47"/>
      <c r="M36" s="75"/>
      <c r="N36" s="47"/>
    </row>
    <row r="37" spans="1:14" x14ac:dyDescent="0.2">
      <c r="A37" s="52" t="s">
        <v>85</v>
      </c>
      <c r="B37" s="47">
        <v>45242.66</v>
      </c>
      <c r="C37" s="47">
        <v>45578.6</v>
      </c>
      <c r="D37" s="47">
        <v>50952.43</v>
      </c>
      <c r="E37" s="47">
        <v>45614.7</v>
      </c>
      <c r="F37" s="47">
        <v>45693.33</v>
      </c>
      <c r="G37" s="47">
        <v>51416.88</v>
      </c>
      <c r="H37" s="47">
        <v>44893.19</v>
      </c>
      <c r="I37" s="47">
        <v>42104.480000000003</v>
      </c>
      <c r="J37" s="47">
        <v>54954.78</v>
      </c>
      <c r="K37" s="75">
        <v>46735.98</v>
      </c>
      <c r="L37" s="47">
        <v>47900.47</v>
      </c>
      <c r="M37" s="75">
        <v>48508.42</v>
      </c>
      <c r="N37" s="47">
        <f t="shared" si="0"/>
        <v>569595.92000000004</v>
      </c>
    </row>
    <row r="38" spans="1:14" x14ac:dyDescent="0.2">
      <c r="A38" s="52" t="s">
        <v>86</v>
      </c>
      <c r="B38" s="47">
        <v>371089.08</v>
      </c>
      <c r="C38" s="71">
        <v>373844.47</v>
      </c>
      <c r="D38" s="47">
        <v>430041.4</v>
      </c>
      <c r="E38" s="47">
        <v>374140.59</v>
      </c>
      <c r="F38" s="47">
        <v>374785.52</v>
      </c>
      <c r="G38" s="47">
        <v>505088.8</v>
      </c>
      <c r="H38" s="47">
        <v>368222.67</v>
      </c>
      <c r="I38" s="47">
        <v>345349.1</v>
      </c>
      <c r="J38" s="47">
        <v>476257.08</v>
      </c>
      <c r="K38" s="75">
        <v>383337.57</v>
      </c>
      <c r="L38" s="47">
        <v>410004.81</v>
      </c>
      <c r="M38" s="75">
        <v>495569.11</v>
      </c>
      <c r="N38" s="47">
        <f t="shared" si="0"/>
        <v>4907730.2</v>
      </c>
    </row>
    <row r="39" spans="1:14" x14ac:dyDescent="0.2">
      <c r="A39" s="52" t="s">
        <v>87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75">
        <v>0</v>
      </c>
      <c r="L39" s="47">
        <v>0</v>
      </c>
      <c r="M39" s="75">
        <v>0</v>
      </c>
      <c r="N39" s="47">
        <f t="shared" si="0"/>
        <v>0</v>
      </c>
    </row>
    <row r="40" spans="1:14" x14ac:dyDescent="0.2">
      <c r="A40" s="52" t="s">
        <v>88</v>
      </c>
      <c r="B40" s="47">
        <v>589496.5</v>
      </c>
      <c r="C40" s="47">
        <v>593873.6</v>
      </c>
      <c r="D40" s="47">
        <v>671039.46</v>
      </c>
      <c r="E40" s="47">
        <v>594344</v>
      </c>
      <c r="F40" s="47">
        <v>595368.5</v>
      </c>
      <c r="G40" s="47">
        <v>719098.05</v>
      </c>
      <c r="H40" s="47">
        <v>584943.03</v>
      </c>
      <c r="I40" s="47">
        <v>548607.04</v>
      </c>
      <c r="J40" s="47">
        <v>731083</v>
      </c>
      <c r="K40" s="75">
        <v>608953.93999999994</v>
      </c>
      <c r="L40" s="47">
        <v>634219.54</v>
      </c>
      <c r="M40" s="75">
        <v>689655.41</v>
      </c>
      <c r="N40" s="47">
        <f t="shared" si="0"/>
        <v>7560682.0700000012</v>
      </c>
    </row>
    <row r="41" spans="1:14" x14ac:dyDescent="0.2">
      <c r="A41" s="52" t="s">
        <v>89</v>
      </c>
      <c r="B41" s="47">
        <v>62267.360000000001</v>
      </c>
      <c r="C41" s="47">
        <v>62729.7</v>
      </c>
      <c r="D41" s="47">
        <v>70000.98</v>
      </c>
      <c r="E41" s="47">
        <v>62779.39</v>
      </c>
      <c r="F41" s="47">
        <v>62887.61</v>
      </c>
      <c r="G41" s="47">
        <v>69907.17</v>
      </c>
      <c r="H41" s="47">
        <v>61786.38</v>
      </c>
      <c r="I41" s="47">
        <v>57948.29</v>
      </c>
      <c r="J41" s="47">
        <v>75371.649999999994</v>
      </c>
      <c r="K41" s="75">
        <v>64322.61</v>
      </c>
      <c r="L41" s="47">
        <v>65749.17</v>
      </c>
      <c r="M41" s="75">
        <v>65756.759999999995</v>
      </c>
      <c r="N41" s="47">
        <f t="shared" si="0"/>
        <v>781507.07</v>
      </c>
    </row>
    <row r="42" spans="1:14" x14ac:dyDescent="0.2">
      <c r="A42" s="52" t="s">
        <v>90</v>
      </c>
      <c r="B42" s="47">
        <v>5770532.6299999999</v>
      </c>
      <c r="C42" s="47">
        <v>5813379.7199999997</v>
      </c>
      <c r="D42" s="47">
        <v>6544727.8799999999</v>
      </c>
      <c r="E42" s="47">
        <v>5817984.4199999999</v>
      </c>
      <c r="F42" s="47">
        <v>5828013.2199999997</v>
      </c>
      <c r="G42" s="47">
        <v>6873970.6299999999</v>
      </c>
      <c r="H42" s="47">
        <v>5725959.1399999997</v>
      </c>
      <c r="I42" s="47">
        <v>5370269.1500000004</v>
      </c>
      <c r="J42" s="47">
        <v>7105953.75</v>
      </c>
      <c r="K42" s="75">
        <v>5960999.9400000004</v>
      </c>
      <c r="L42" s="47">
        <v>6174397.8499999996</v>
      </c>
      <c r="M42" s="75">
        <v>6557344</v>
      </c>
      <c r="N42" s="47">
        <f t="shared" si="0"/>
        <v>73543532.329999998</v>
      </c>
    </row>
    <row r="43" spans="1:14" x14ac:dyDescent="0.2">
      <c r="A43" s="52" t="s">
        <v>91</v>
      </c>
      <c r="B43" s="47">
        <v>31518.9</v>
      </c>
      <c r="C43" s="47">
        <v>31752.94</v>
      </c>
      <c r="D43" s="47">
        <v>35383.949999999997</v>
      </c>
      <c r="E43" s="47">
        <v>31778.09</v>
      </c>
      <c r="F43" s="47">
        <v>31832.87</v>
      </c>
      <c r="G43" s="47">
        <v>35044.839999999997</v>
      </c>
      <c r="H43" s="47">
        <v>31275.439999999999</v>
      </c>
      <c r="I43" s="47">
        <v>29332.65</v>
      </c>
      <c r="J43" s="47">
        <v>38047.699999999997</v>
      </c>
      <c r="K43" s="75">
        <v>32559.24</v>
      </c>
      <c r="L43" s="47">
        <v>33211.279999999999</v>
      </c>
      <c r="M43" s="75">
        <v>32885.26</v>
      </c>
      <c r="N43" s="47">
        <f t="shared" si="0"/>
        <v>394623.16000000003</v>
      </c>
    </row>
    <row r="44" spans="1:14" x14ac:dyDescent="0.2">
      <c r="A44" s="52" t="s">
        <v>92</v>
      </c>
      <c r="B44" s="47">
        <v>1750445.34</v>
      </c>
      <c r="C44" s="47">
        <v>1763442.66</v>
      </c>
      <c r="D44" s="47">
        <v>2012324.99</v>
      </c>
      <c r="E44" s="47">
        <v>1764839.46</v>
      </c>
      <c r="F44" s="47">
        <v>1767881.62</v>
      </c>
      <c r="G44" s="47">
        <v>2271098.17</v>
      </c>
      <c r="H44" s="47">
        <v>1736924.32</v>
      </c>
      <c r="I44" s="47">
        <v>1629028.58</v>
      </c>
      <c r="J44" s="47">
        <v>2212430.2999999998</v>
      </c>
      <c r="K44" s="75">
        <v>1808222.08</v>
      </c>
      <c r="L44" s="47">
        <v>1911132.61</v>
      </c>
      <c r="M44" s="75">
        <v>2207029.27</v>
      </c>
      <c r="N44" s="47">
        <f t="shared" si="0"/>
        <v>22834799.400000002</v>
      </c>
    </row>
    <row r="45" spans="1:14" x14ac:dyDescent="0.2">
      <c r="A45" s="52" t="s">
        <v>93</v>
      </c>
      <c r="B45" s="47">
        <v>12554.56</v>
      </c>
      <c r="C45" s="47">
        <v>12647.78</v>
      </c>
      <c r="D45" s="47">
        <v>14436.95</v>
      </c>
      <c r="E45" s="47">
        <v>12657.8</v>
      </c>
      <c r="F45" s="47">
        <v>12679.62</v>
      </c>
      <c r="G45" s="47">
        <v>16317.23</v>
      </c>
      <c r="H45" s="47">
        <v>12457.58</v>
      </c>
      <c r="I45" s="47">
        <v>11683.73</v>
      </c>
      <c r="J45" s="47">
        <v>15876.72</v>
      </c>
      <c r="K45" s="75">
        <v>12968.95</v>
      </c>
      <c r="L45" s="47">
        <v>13712.88</v>
      </c>
      <c r="M45" s="75">
        <v>15862.61</v>
      </c>
      <c r="N45" s="47">
        <f t="shared" si="0"/>
        <v>163856.41000000003</v>
      </c>
    </row>
    <row r="46" spans="1:14" x14ac:dyDescent="0.2">
      <c r="A46" s="52" t="s">
        <v>94</v>
      </c>
      <c r="B46" s="47">
        <v>858457.19</v>
      </c>
      <c r="C46" s="47">
        <v>864831.37</v>
      </c>
      <c r="D46" s="47">
        <v>989992.92</v>
      </c>
      <c r="E46" s="47">
        <v>865516.39</v>
      </c>
      <c r="F46" s="47">
        <v>867008.33</v>
      </c>
      <c r="G46" s="47">
        <v>1135146.67</v>
      </c>
      <c r="H46" s="47">
        <v>851826.19</v>
      </c>
      <c r="I46" s="47">
        <v>798911.73</v>
      </c>
      <c r="J46" s="47">
        <v>1091557.8799999999</v>
      </c>
      <c r="K46" s="75">
        <v>886792.19</v>
      </c>
      <c r="L46" s="47">
        <v>941645.57</v>
      </c>
      <c r="M46" s="75">
        <v>1107397.6399999999</v>
      </c>
      <c r="N46" s="47">
        <f t="shared" si="0"/>
        <v>11259084.070000002</v>
      </c>
    </row>
    <row r="47" spans="1:14" x14ac:dyDescent="0.2">
      <c r="A47" s="52" t="s">
        <v>95</v>
      </c>
      <c r="B47" s="47">
        <v>71181.929999999993</v>
      </c>
      <c r="C47" s="47">
        <v>71710.47</v>
      </c>
      <c r="D47" s="47">
        <v>82478.2</v>
      </c>
      <c r="E47" s="47">
        <v>71767.27</v>
      </c>
      <c r="F47" s="47">
        <v>71890.98</v>
      </c>
      <c r="G47" s="47">
        <v>96803.7</v>
      </c>
      <c r="H47" s="47">
        <v>70632.100000000006</v>
      </c>
      <c r="I47" s="47">
        <v>66244.509999999995</v>
      </c>
      <c r="J47" s="47">
        <v>91330.08</v>
      </c>
      <c r="K47" s="75">
        <v>73531.42</v>
      </c>
      <c r="L47" s="47">
        <v>78629.89</v>
      </c>
      <c r="M47" s="75">
        <v>94963.56</v>
      </c>
      <c r="N47" s="47">
        <f t="shared" si="0"/>
        <v>941164.1100000001</v>
      </c>
    </row>
    <row r="48" spans="1:14" x14ac:dyDescent="0.2">
      <c r="A48" s="52" t="s">
        <v>96</v>
      </c>
      <c r="B48" s="47">
        <v>1074872.95</v>
      </c>
      <c r="C48" s="47">
        <v>1082854.05</v>
      </c>
      <c r="D48" s="47">
        <v>1211521.32</v>
      </c>
      <c r="E48" s="47">
        <v>1083711.76</v>
      </c>
      <c r="F48" s="47">
        <v>1085579.82</v>
      </c>
      <c r="G48" s="47">
        <v>1228410.04</v>
      </c>
      <c r="H48" s="47">
        <v>1066570.28</v>
      </c>
      <c r="I48" s="47">
        <v>1000316.16</v>
      </c>
      <c r="J48" s="47">
        <v>1307709.07</v>
      </c>
      <c r="K48" s="75">
        <v>1110351.1599999999</v>
      </c>
      <c r="L48" s="47">
        <v>1139423.52</v>
      </c>
      <c r="M48" s="75">
        <v>1160489.23</v>
      </c>
      <c r="N48" s="47">
        <f t="shared" si="0"/>
        <v>13551809.360000001</v>
      </c>
    </row>
    <row r="49" spans="1:14" x14ac:dyDescent="0.2">
      <c r="A49" s="57"/>
      <c r="B49" s="47"/>
      <c r="C49" s="47"/>
      <c r="D49" s="47"/>
      <c r="E49" s="47"/>
      <c r="F49" s="47"/>
      <c r="G49" s="47"/>
      <c r="H49" s="47"/>
      <c r="J49" s="47"/>
      <c r="K49" s="75"/>
      <c r="L49" s="47"/>
      <c r="M49" s="75"/>
      <c r="N49" s="47"/>
    </row>
    <row r="50" spans="1:14" x14ac:dyDescent="0.2">
      <c r="A50" s="51" t="s">
        <v>66</v>
      </c>
      <c r="B50" s="47"/>
      <c r="C50" s="47"/>
      <c r="D50" s="47"/>
      <c r="E50" s="47"/>
      <c r="F50" s="47"/>
      <c r="G50" s="47"/>
      <c r="H50" s="47"/>
      <c r="J50" s="47"/>
      <c r="K50" s="75"/>
      <c r="L50" s="47"/>
      <c r="M50" s="75"/>
      <c r="N50" s="47"/>
    </row>
    <row r="51" spans="1:14" x14ac:dyDescent="0.2">
      <c r="A51" s="52" t="s">
        <v>97</v>
      </c>
      <c r="B51" s="47">
        <v>50129.34</v>
      </c>
      <c r="C51" s="47">
        <v>50501.56</v>
      </c>
      <c r="D51" s="47">
        <v>57327.83</v>
      </c>
      <c r="E51" s="47">
        <v>50541.56</v>
      </c>
      <c r="F51" s="47">
        <v>50628.68</v>
      </c>
      <c r="G51" s="47">
        <v>62968.01</v>
      </c>
      <c r="H51" s="47">
        <v>49742.12</v>
      </c>
      <c r="I51" s="47">
        <v>46652.2</v>
      </c>
      <c r="J51" s="47">
        <v>62725.71</v>
      </c>
      <c r="K51" s="75">
        <v>51783.95</v>
      </c>
      <c r="L51" s="47">
        <v>54305.7</v>
      </c>
      <c r="M51" s="75">
        <v>60776.88</v>
      </c>
      <c r="N51" s="47">
        <f t="shared" si="0"/>
        <v>648083.53999999992</v>
      </c>
    </row>
    <row r="52" spans="1:14" x14ac:dyDescent="0.2">
      <c r="A52" s="52" t="s">
        <v>98</v>
      </c>
      <c r="B52" s="47">
        <v>3954678.52</v>
      </c>
      <c r="C52" s="47">
        <v>3984042.62</v>
      </c>
      <c r="D52" s="47">
        <v>4508522.24</v>
      </c>
      <c r="E52" s="47">
        <v>3987198.32</v>
      </c>
      <c r="F52" s="47">
        <v>3994071.29</v>
      </c>
      <c r="G52" s="47">
        <v>4870937.2</v>
      </c>
      <c r="H52" s="47">
        <v>3924131.28</v>
      </c>
      <c r="I52" s="47">
        <v>3680368.77</v>
      </c>
      <c r="J52" s="47">
        <v>4918847.62</v>
      </c>
      <c r="K52" s="75">
        <v>4085210.14</v>
      </c>
      <c r="L52" s="47">
        <v>4264319.3099999996</v>
      </c>
      <c r="M52" s="75">
        <v>4681470.97</v>
      </c>
      <c r="N52" s="47">
        <f t="shared" si="0"/>
        <v>50853798.280000001</v>
      </c>
    </row>
    <row r="53" spans="1:14" x14ac:dyDescent="0.2">
      <c r="A53" s="52" t="s">
        <v>99</v>
      </c>
      <c r="B53" s="47">
        <v>178931.87</v>
      </c>
      <c r="C53" s="47">
        <v>180260.47</v>
      </c>
      <c r="D53" s="47">
        <v>204699.23</v>
      </c>
      <c r="E53" s="47">
        <v>180403.25</v>
      </c>
      <c r="F53" s="47">
        <v>180714.22</v>
      </c>
      <c r="G53" s="47">
        <v>225260.55</v>
      </c>
      <c r="H53" s="47">
        <v>177549.75</v>
      </c>
      <c r="I53" s="47">
        <v>166520.56</v>
      </c>
      <c r="J53" s="47">
        <v>224047.12</v>
      </c>
      <c r="K53" s="75">
        <v>184837.86</v>
      </c>
      <c r="L53" s="47">
        <v>193942.13</v>
      </c>
      <c r="M53" s="75">
        <v>217525.93</v>
      </c>
      <c r="N53" s="47">
        <f t="shared" si="0"/>
        <v>2314692.94</v>
      </c>
    </row>
    <row r="54" spans="1:14" x14ac:dyDescent="0.2">
      <c r="A54" s="52" t="s">
        <v>100</v>
      </c>
      <c r="B54" s="47">
        <v>1634210.16</v>
      </c>
      <c r="C54" s="47">
        <v>1646344.42</v>
      </c>
      <c r="D54" s="47">
        <v>1863342.68</v>
      </c>
      <c r="E54" s="47">
        <v>1647648.46</v>
      </c>
      <c r="F54" s="47">
        <v>1650488.61</v>
      </c>
      <c r="G54" s="47">
        <v>2014663.41</v>
      </c>
      <c r="H54" s="47">
        <v>1621586.98</v>
      </c>
      <c r="I54" s="47">
        <v>1520855.86</v>
      </c>
      <c r="J54" s="47">
        <v>2033196.19</v>
      </c>
      <c r="K54" s="75">
        <v>1688150.34</v>
      </c>
      <c r="L54" s="47">
        <v>1762538.86</v>
      </c>
      <c r="M54" s="75">
        <v>1936683</v>
      </c>
      <c r="N54" s="47">
        <f t="shared" si="0"/>
        <v>21019708.969999999</v>
      </c>
    </row>
    <row r="55" spans="1:14" x14ac:dyDescent="0.2">
      <c r="A55" s="52" t="s">
        <v>101</v>
      </c>
      <c r="B55" s="47">
        <v>68269.84</v>
      </c>
      <c r="C55" s="47">
        <v>68776.75</v>
      </c>
      <c r="D55" s="47">
        <v>77018.98</v>
      </c>
      <c r="E55" s="47">
        <v>68831.23</v>
      </c>
      <c r="F55" s="47">
        <v>68949.88</v>
      </c>
      <c r="G55" s="47">
        <v>78503.179999999993</v>
      </c>
      <c r="H55" s="47">
        <v>67742.5</v>
      </c>
      <c r="I55" s="47">
        <v>63534.41</v>
      </c>
      <c r="J55" s="47">
        <v>83205.62</v>
      </c>
      <c r="K55" s="75">
        <v>70523.210000000006</v>
      </c>
      <c r="L55" s="47">
        <v>72468.600000000006</v>
      </c>
      <c r="M55" s="75">
        <v>74272.05</v>
      </c>
      <c r="N55" s="47">
        <f t="shared" si="0"/>
        <v>862096.25</v>
      </c>
    </row>
    <row r="56" spans="1:14" x14ac:dyDescent="0.2">
      <c r="A56" s="52" t="s">
        <v>102</v>
      </c>
      <c r="B56" s="47">
        <v>13009.94</v>
      </c>
      <c r="C56" s="47">
        <v>13106.54</v>
      </c>
      <c r="D56" s="47">
        <v>14677.24</v>
      </c>
      <c r="E56" s="47">
        <v>13116.92</v>
      </c>
      <c r="F56" s="47">
        <v>13139.54</v>
      </c>
      <c r="G56" s="47">
        <v>14960.07</v>
      </c>
      <c r="H56" s="47">
        <v>12909.45</v>
      </c>
      <c r="I56" s="47">
        <v>12107.53</v>
      </c>
      <c r="J56" s="47">
        <v>15856.2</v>
      </c>
      <c r="K56" s="75">
        <v>13439.36</v>
      </c>
      <c r="L56" s="47">
        <v>13810.09</v>
      </c>
      <c r="M56" s="75">
        <v>14153.76</v>
      </c>
      <c r="N56" s="47">
        <f t="shared" si="0"/>
        <v>164286.63999999998</v>
      </c>
    </row>
    <row r="57" spans="1:14" x14ac:dyDescent="0.2">
      <c r="A57" s="52"/>
      <c r="B57" s="47"/>
      <c r="C57" s="47"/>
      <c r="D57" s="47"/>
      <c r="E57" s="47"/>
      <c r="F57" s="47"/>
      <c r="G57" s="47"/>
      <c r="H57" s="47"/>
      <c r="J57" s="47"/>
      <c r="K57" s="75"/>
      <c r="L57" s="47"/>
      <c r="M57" s="75"/>
      <c r="N57" s="47"/>
    </row>
    <row r="58" spans="1:14" x14ac:dyDescent="0.2">
      <c r="A58" s="53" t="s">
        <v>103</v>
      </c>
      <c r="B58" s="54">
        <v>80186964.928175211</v>
      </c>
      <c r="C58" s="54">
        <v>80782358.998175189</v>
      </c>
      <c r="D58" s="54">
        <v>91818216.758175194</v>
      </c>
      <c r="E58" s="54">
        <v>80846344.888175175</v>
      </c>
      <c r="F58" s="54">
        <v>80985702.988175184</v>
      </c>
      <c r="G58" s="54">
        <v>101525837.81817518</v>
      </c>
      <c r="H58" s="54">
        <v>79567581.038175181</v>
      </c>
      <c r="I58" s="54">
        <v>74624988.148175165</v>
      </c>
      <c r="J58" s="54">
        <v>100581443.84817518</v>
      </c>
      <c r="K58" s="78">
        <v>82833658.388175175</v>
      </c>
      <c r="L58" s="54">
        <v>87032154.188175187</v>
      </c>
      <c r="M58" s="78">
        <v>98158939.648175195</v>
      </c>
      <c r="N58" s="54">
        <f t="shared" si="0"/>
        <v>1038944191.6381023</v>
      </c>
    </row>
    <row r="59" spans="1:14" x14ac:dyDescent="0.2">
      <c r="A59" s="55"/>
      <c r="B59" s="47"/>
      <c r="C59" s="47"/>
      <c r="D59" s="47"/>
      <c r="E59" s="47"/>
      <c r="F59" s="47"/>
      <c r="G59" s="47"/>
      <c r="H59" s="47"/>
      <c r="J59" s="47"/>
      <c r="K59" s="75"/>
      <c r="L59" s="47"/>
      <c r="M59" s="75"/>
      <c r="N59" s="47"/>
    </row>
    <row r="60" spans="1:14" x14ac:dyDescent="0.2">
      <c r="A60" s="51" t="s">
        <v>104</v>
      </c>
      <c r="B60" s="47"/>
      <c r="C60" s="47"/>
      <c r="D60" s="47"/>
      <c r="E60" s="47"/>
      <c r="F60" s="47"/>
      <c r="G60" s="47"/>
      <c r="H60" s="47"/>
      <c r="J60" s="47"/>
      <c r="K60" s="75"/>
      <c r="L60" s="47"/>
      <c r="M60" s="75"/>
      <c r="N60" s="47"/>
    </row>
    <row r="61" spans="1:14" x14ac:dyDescent="0.2">
      <c r="A61" s="51" t="s">
        <v>105</v>
      </c>
      <c r="B61" s="47"/>
      <c r="C61" s="47"/>
      <c r="D61" s="47"/>
      <c r="E61" s="47"/>
      <c r="F61" s="47"/>
      <c r="G61" s="47"/>
      <c r="H61" s="47"/>
      <c r="J61" s="47"/>
      <c r="K61" s="75"/>
      <c r="L61" s="47"/>
      <c r="M61" s="75"/>
      <c r="N61" s="47"/>
    </row>
    <row r="62" spans="1:14" x14ac:dyDescent="0.2">
      <c r="A62" s="52" t="s">
        <v>106</v>
      </c>
      <c r="B62" s="47">
        <v>11498.7</v>
      </c>
      <c r="C62" s="47">
        <v>11498.7</v>
      </c>
      <c r="D62" s="47">
        <v>11498.7</v>
      </c>
      <c r="E62" s="47">
        <v>11498.7</v>
      </c>
      <c r="F62" s="47">
        <v>11498.7</v>
      </c>
      <c r="G62" s="47">
        <v>11498.7</v>
      </c>
      <c r="H62" s="47">
        <v>11498.7</v>
      </c>
      <c r="I62" s="47">
        <v>11498.7</v>
      </c>
      <c r="J62" s="47">
        <v>11498.7</v>
      </c>
      <c r="K62" s="75">
        <v>11498.7</v>
      </c>
      <c r="L62" s="47">
        <v>11498.7</v>
      </c>
      <c r="M62" s="75">
        <v>11498.7</v>
      </c>
      <c r="N62" s="47">
        <f t="shared" si="0"/>
        <v>137984.4</v>
      </c>
    </row>
    <row r="63" spans="1:14" x14ac:dyDescent="0.2">
      <c r="A63" s="52" t="s">
        <v>107</v>
      </c>
      <c r="B63" s="47">
        <v>609.25</v>
      </c>
      <c r="C63" s="47">
        <v>609.25</v>
      </c>
      <c r="D63" s="47">
        <v>609.25</v>
      </c>
      <c r="E63" s="47">
        <v>609.25</v>
      </c>
      <c r="F63" s="47">
        <v>609.25</v>
      </c>
      <c r="G63" s="47">
        <v>609.25</v>
      </c>
      <c r="H63" s="47">
        <v>609.25</v>
      </c>
      <c r="I63" s="47">
        <v>609.25</v>
      </c>
      <c r="J63" s="47">
        <v>609.25</v>
      </c>
      <c r="K63" s="75">
        <v>609.25</v>
      </c>
      <c r="L63" s="47">
        <v>609.25</v>
      </c>
      <c r="M63" s="75">
        <v>609.25</v>
      </c>
      <c r="N63" s="47">
        <f t="shared" si="0"/>
        <v>7311</v>
      </c>
    </row>
    <row r="64" spans="1:14" x14ac:dyDescent="0.2">
      <c r="A64" s="52" t="s">
        <v>108</v>
      </c>
      <c r="B64" s="47">
        <v>11221.62</v>
      </c>
      <c r="C64" s="47">
        <v>11221.62</v>
      </c>
      <c r="D64" s="47">
        <v>11221.62</v>
      </c>
      <c r="E64" s="47">
        <v>11221.62</v>
      </c>
      <c r="F64" s="47">
        <v>11221.62</v>
      </c>
      <c r="G64" s="47">
        <v>11221.62</v>
      </c>
      <c r="H64" s="47">
        <v>11221.62</v>
      </c>
      <c r="I64" s="47">
        <v>11221.62</v>
      </c>
      <c r="J64" s="47">
        <v>11221.62</v>
      </c>
      <c r="K64" s="75">
        <v>11221.62</v>
      </c>
      <c r="L64" s="47">
        <v>11221.62</v>
      </c>
      <c r="M64" s="75">
        <v>11221.62</v>
      </c>
      <c r="N64" s="47">
        <f t="shared" si="0"/>
        <v>134659.43999999997</v>
      </c>
    </row>
    <row r="65" spans="1:14" x14ac:dyDescent="0.2">
      <c r="A65" s="52" t="s">
        <v>109</v>
      </c>
      <c r="B65" s="47">
        <v>36472.53</v>
      </c>
      <c r="C65" s="47">
        <v>36472.53</v>
      </c>
      <c r="D65" s="47">
        <v>36472.53</v>
      </c>
      <c r="E65" s="47">
        <v>36472.53</v>
      </c>
      <c r="F65" s="47">
        <v>36472.53</v>
      </c>
      <c r="G65" s="47">
        <v>36472.53</v>
      </c>
      <c r="H65" s="47">
        <v>36472.53</v>
      </c>
      <c r="I65" s="47">
        <v>36472.53</v>
      </c>
      <c r="J65" s="47">
        <v>36472.53</v>
      </c>
      <c r="K65" s="75">
        <v>36472.53</v>
      </c>
      <c r="L65" s="47">
        <v>36472.53</v>
      </c>
      <c r="M65" s="75">
        <v>36472.53</v>
      </c>
      <c r="N65" s="47">
        <f t="shared" si="0"/>
        <v>437670.3600000001</v>
      </c>
    </row>
    <row r="66" spans="1:14" x14ac:dyDescent="0.2">
      <c r="A66" s="52"/>
      <c r="B66" s="47"/>
      <c r="C66" s="47"/>
      <c r="D66" s="47"/>
      <c r="E66" s="47"/>
      <c r="F66" s="47"/>
      <c r="G66" s="47"/>
      <c r="H66" s="47"/>
      <c r="J66" s="47"/>
      <c r="K66" s="75"/>
      <c r="L66" s="47"/>
      <c r="M66" s="75"/>
      <c r="N66" s="47"/>
    </row>
    <row r="67" spans="1:14" x14ac:dyDescent="0.2">
      <c r="A67" s="51" t="s">
        <v>71</v>
      </c>
      <c r="B67" s="47"/>
      <c r="C67" s="47"/>
      <c r="D67" s="47"/>
      <c r="E67" s="47"/>
      <c r="F67" s="47"/>
      <c r="G67" s="47"/>
      <c r="H67" s="47"/>
      <c r="J67" s="47"/>
      <c r="K67" s="75"/>
      <c r="L67" s="47"/>
      <c r="M67" s="75"/>
      <c r="N67" s="47"/>
    </row>
    <row r="68" spans="1:14" x14ac:dyDescent="0.2">
      <c r="A68" s="52" t="s">
        <v>110</v>
      </c>
      <c r="B68" s="47">
        <v>933110.114501631</v>
      </c>
      <c r="C68" s="47">
        <v>925719.18450163153</v>
      </c>
      <c r="D68" s="47">
        <v>1069728.4245016321</v>
      </c>
      <c r="E68" s="47">
        <v>915275.88450163149</v>
      </c>
      <c r="F68" s="47">
        <v>902840.93450163142</v>
      </c>
      <c r="G68" s="47">
        <v>1062487.8245016315</v>
      </c>
      <c r="H68" s="47">
        <v>896243.40450163174</v>
      </c>
      <c r="I68" s="47">
        <v>889344.00450163195</v>
      </c>
      <c r="J68" s="47">
        <v>1033241.9045016317</v>
      </c>
      <c r="K68" s="75">
        <v>913919.41450163175</v>
      </c>
      <c r="L68" s="47">
        <v>941878.06450163177</v>
      </c>
      <c r="M68" s="75">
        <v>1100307.7745016315</v>
      </c>
      <c r="N68" s="47">
        <f t="shared" si="0"/>
        <v>11584096.934019579</v>
      </c>
    </row>
    <row r="69" spans="1:14" x14ac:dyDescent="0.2">
      <c r="A69" s="52"/>
      <c r="B69" s="47"/>
      <c r="C69" s="47"/>
      <c r="D69" s="47"/>
      <c r="E69" s="47"/>
      <c r="F69" s="47"/>
      <c r="G69" s="47"/>
      <c r="H69" s="47"/>
      <c r="J69" s="47"/>
      <c r="K69" s="75"/>
      <c r="L69" s="47"/>
      <c r="M69" s="75"/>
      <c r="N69" s="47"/>
    </row>
    <row r="70" spans="1:14" x14ac:dyDescent="0.2">
      <c r="A70" s="52" t="s">
        <v>111</v>
      </c>
      <c r="B70" s="47">
        <v>22418.799999999999</v>
      </c>
      <c r="C70" s="47">
        <v>22241.23</v>
      </c>
      <c r="D70" s="47">
        <v>25816.73</v>
      </c>
      <c r="E70" s="47">
        <v>21990.32</v>
      </c>
      <c r="F70" s="47">
        <v>21691.56</v>
      </c>
      <c r="G70" s="47">
        <v>25560.43</v>
      </c>
      <c r="H70" s="47">
        <v>21533.040000000001</v>
      </c>
      <c r="I70" s="47">
        <v>21367.279999999999</v>
      </c>
      <c r="J70" s="47">
        <v>24824.55</v>
      </c>
      <c r="K70" s="75">
        <v>21957.73</v>
      </c>
      <c r="L70" s="47">
        <v>22629.46</v>
      </c>
      <c r="M70" s="75">
        <v>26525.87</v>
      </c>
      <c r="N70" s="47">
        <f t="shared" si="0"/>
        <v>278557</v>
      </c>
    </row>
    <row r="71" spans="1:14" x14ac:dyDescent="0.2">
      <c r="A71" s="52" t="s">
        <v>112</v>
      </c>
      <c r="B71" s="47">
        <v>918.6</v>
      </c>
      <c r="C71" s="47">
        <v>911.32</v>
      </c>
      <c r="D71" s="47">
        <v>1051.24</v>
      </c>
      <c r="E71" s="47">
        <v>901.04</v>
      </c>
      <c r="F71" s="47">
        <v>888.8</v>
      </c>
      <c r="G71" s="47">
        <v>1045.43</v>
      </c>
      <c r="H71" s="47">
        <v>882.31</v>
      </c>
      <c r="I71" s="47">
        <v>875.52</v>
      </c>
      <c r="J71" s="47">
        <v>1017.18</v>
      </c>
      <c r="K71" s="75">
        <v>899.71</v>
      </c>
      <c r="L71" s="47">
        <v>927.23</v>
      </c>
      <c r="M71" s="75">
        <v>1081.75</v>
      </c>
      <c r="N71" s="47">
        <f t="shared" si="0"/>
        <v>11400.130000000001</v>
      </c>
    </row>
    <row r="72" spans="1:14" x14ac:dyDescent="0.2">
      <c r="A72" s="52" t="s">
        <v>113</v>
      </c>
      <c r="B72" s="47">
        <v>29653.87</v>
      </c>
      <c r="C72" s="47">
        <v>29418.99</v>
      </c>
      <c r="D72" s="47">
        <v>34017.14</v>
      </c>
      <c r="E72" s="47">
        <v>29087.11</v>
      </c>
      <c r="F72" s="47">
        <v>28691.93</v>
      </c>
      <c r="G72" s="47">
        <v>33771.65</v>
      </c>
      <c r="H72" s="47">
        <v>28482.26</v>
      </c>
      <c r="I72" s="47">
        <v>28263</v>
      </c>
      <c r="J72" s="47">
        <v>32836.019999999997</v>
      </c>
      <c r="K72" s="75">
        <v>29044</v>
      </c>
      <c r="L72" s="47">
        <v>29932.51</v>
      </c>
      <c r="M72" s="75">
        <v>34984.17</v>
      </c>
      <c r="N72" s="47">
        <f t="shared" si="0"/>
        <v>368182.65</v>
      </c>
    </row>
    <row r="73" spans="1:14" x14ac:dyDescent="0.2">
      <c r="A73" s="52"/>
      <c r="B73" s="47"/>
      <c r="C73" s="47"/>
      <c r="D73" s="47"/>
      <c r="E73" s="47"/>
      <c r="F73" s="47"/>
      <c r="G73" s="47"/>
      <c r="H73" s="47"/>
      <c r="J73" s="47"/>
      <c r="K73" s="75"/>
      <c r="L73" s="47"/>
      <c r="M73" s="75"/>
      <c r="N73" s="47"/>
    </row>
    <row r="74" spans="1:14" x14ac:dyDescent="0.2">
      <c r="A74" s="51" t="s">
        <v>66</v>
      </c>
      <c r="B74" s="47"/>
      <c r="C74" s="47"/>
      <c r="D74" s="47"/>
      <c r="E74" s="47"/>
      <c r="F74" s="47"/>
      <c r="G74" s="47"/>
      <c r="H74" s="47"/>
      <c r="J74" s="47"/>
      <c r="K74" s="75"/>
      <c r="L74" s="47"/>
      <c r="M74" s="75"/>
      <c r="N74" s="47"/>
    </row>
    <row r="75" spans="1:14" x14ac:dyDescent="0.2">
      <c r="A75" s="52" t="s">
        <v>67</v>
      </c>
      <c r="B75" s="47">
        <v>2034.91</v>
      </c>
      <c r="C75" s="47">
        <v>2018.79</v>
      </c>
      <c r="D75" s="47">
        <v>2332.14</v>
      </c>
      <c r="E75" s="47">
        <v>1996.02</v>
      </c>
      <c r="F75" s="47">
        <v>1968.9</v>
      </c>
      <c r="G75" s="47">
        <v>2316.85</v>
      </c>
      <c r="H75" s="47">
        <v>1954.51</v>
      </c>
      <c r="I75" s="47">
        <v>1939.47</v>
      </c>
      <c r="J75" s="47">
        <v>2253.2800000000002</v>
      </c>
      <c r="K75" s="75">
        <v>1993.06</v>
      </c>
      <c r="L75" s="47">
        <v>2054.0300000000002</v>
      </c>
      <c r="M75" s="75">
        <v>2398.98</v>
      </c>
      <c r="N75" s="47">
        <f t="shared" si="0"/>
        <v>25260.94</v>
      </c>
    </row>
    <row r="76" spans="1:14" x14ac:dyDescent="0.2">
      <c r="A76" s="52" t="s">
        <v>114</v>
      </c>
      <c r="B76" s="47">
        <v>1538.98</v>
      </c>
      <c r="C76" s="47">
        <v>1526.79</v>
      </c>
      <c r="D76" s="47">
        <v>1763.79</v>
      </c>
      <c r="E76" s="47">
        <v>1509.57</v>
      </c>
      <c r="F76" s="47">
        <v>1489.06</v>
      </c>
      <c r="G76" s="47">
        <v>1752.22</v>
      </c>
      <c r="H76" s="47">
        <v>1478.18</v>
      </c>
      <c r="I76" s="47">
        <v>1466.8</v>
      </c>
      <c r="J76" s="47">
        <v>1704.13</v>
      </c>
      <c r="K76" s="75">
        <v>1507.33</v>
      </c>
      <c r="L76" s="47">
        <v>1553.44</v>
      </c>
      <c r="M76" s="75">
        <v>1814.34</v>
      </c>
      <c r="N76" s="47">
        <f t="shared" si="0"/>
        <v>19104.629999999997</v>
      </c>
    </row>
    <row r="77" spans="1:14" x14ac:dyDescent="0.2">
      <c r="A77" s="52" t="s">
        <v>115</v>
      </c>
      <c r="B77" s="47">
        <v>11204.76</v>
      </c>
      <c r="C77" s="47">
        <v>11116.01</v>
      </c>
      <c r="D77" s="47">
        <v>12844.6</v>
      </c>
      <c r="E77" s="47">
        <v>10990.6</v>
      </c>
      <c r="F77" s="47">
        <v>10841.29</v>
      </c>
      <c r="G77" s="47">
        <v>12758.13</v>
      </c>
      <c r="H77" s="47">
        <v>10762.06</v>
      </c>
      <c r="I77" s="47">
        <v>10679.22</v>
      </c>
      <c r="J77" s="47">
        <v>12407.14</v>
      </c>
      <c r="K77" s="75">
        <v>10974.32</v>
      </c>
      <c r="L77" s="47">
        <v>11310.04</v>
      </c>
      <c r="M77" s="75">
        <v>13211.95</v>
      </c>
      <c r="N77" s="47">
        <f t="shared" si="0"/>
        <v>139100.12000000002</v>
      </c>
    </row>
    <row r="78" spans="1:14" x14ac:dyDescent="0.2">
      <c r="A78" s="52" t="s">
        <v>116</v>
      </c>
      <c r="B78" s="47">
        <v>142003.20000000001</v>
      </c>
      <c r="C78" s="47">
        <v>140878.42000000001</v>
      </c>
      <c r="D78" s="47">
        <v>162769.04999999999</v>
      </c>
      <c r="E78" s="47">
        <v>139289.14000000001</v>
      </c>
      <c r="F78" s="47">
        <v>137396.75</v>
      </c>
      <c r="G78" s="47">
        <v>161685.03</v>
      </c>
      <c r="H78" s="47">
        <v>136392.72</v>
      </c>
      <c r="I78" s="47">
        <v>135342.75</v>
      </c>
      <c r="J78" s="47">
        <v>157241.51999999999</v>
      </c>
      <c r="K78" s="75">
        <v>139082.70000000001</v>
      </c>
      <c r="L78" s="47">
        <v>143337.51999999999</v>
      </c>
      <c r="M78" s="75">
        <v>167428.25</v>
      </c>
      <c r="N78" s="47">
        <f t="shared" si="0"/>
        <v>1762847.05</v>
      </c>
    </row>
    <row r="79" spans="1:14" x14ac:dyDescent="0.2">
      <c r="A79" s="52" t="s">
        <v>117</v>
      </c>
      <c r="B79" s="47">
        <v>65562.48</v>
      </c>
      <c r="C79" s="47">
        <v>65043.17</v>
      </c>
      <c r="D79" s="47">
        <v>75202.929999999993</v>
      </c>
      <c r="E79" s="47">
        <v>64309.4</v>
      </c>
      <c r="F79" s="47">
        <v>63435.7</v>
      </c>
      <c r="G79" s="47">
        <v>74664.740000000005</v>
      </c>
      <c r="H79" s="47">
        <v>62972.14</v>
      </c>
      <c r="I79" s="47">
        <v>62487.37</v>
      </c>
      <c r="J79" s="47">
        <v>72597.97</v>
      </c>
      <c r="K79" s="75">
        <v>64214.1</v>
      </c>
      <c r="L79" s="47">
        <v>66178.53</v>
      </c>
      <c r="M79" s="75">
        <v>77342.37</v>
      </c>
      <c r="N79" s="47">
        <f t="shared" ref="N79:N138" si="1">SUM(B79:M79)</f>
        <v>814010.9</v>
      </c>
    </row>
    <row r="80" spans="1:14" x14ac:dyDescent="0.2">
      <c r="A80" s="52" t="s">
        <v>118</v>
      </c>
      <c r="B80" s="47">
        <v>22498.47</v>
      </c>
      <c r="C80" s="47">
        <v>22320.27</v>
      </c>
      <c r="D80" s="47">
        <v>25783.67</v>
      </c>
      <c r="E80" s="47">
        <v>22068.47</v>
      </c>
      <c r="F80" s="47">
        <v>21768.65</v>
      </c>
      <c r="G80" s="47">
        <v>25615.39</v>
      </c>
      <c r="H80" s="47">
        <v>21609.57</v>
      </c>
      <c r="I80" s="47">
        <v>21443.22</v>
      </c>
      <c r="J80" s="47">
        <v>24912.78</v>
      </c>
      <c r="K80" s="75">
        <v>22035.759999999998</v>
      </c>
      <c r="L80" s="47">
        <v>22709.88</v>
      </c>
      <c r="M80" s="75">
        <v>26522.94</v>
      </c>
      <c r="N80" s="47">
        <f t="shared" si="1"/>
        <v>279289.07</v>
      </c>
    </row>
    <row r="81" spans="1:14" x14ac:dyDescent="0.2">
      <c r="A81" s="52" t="s">
        <v>119</v>
      </c>
      <c r="B81" s="47">
        <v>45130.84</v>
      </c>
      <c r="C81" s="47">
        <v>44773.37</v>
      </c>
      <c r="D81" s="47">
        <v>51734.77</v>
      </c>
      <c r="E81" s="47">
        <v>44268.27</v>
      </c>
      <c r="F81" s="47">
        <v>43666.84</v>
      </c>
      <c r="G81" s="47">
        <v>51387.25</v>
      </c>
      <c r="H81" s="47">
        <v>43347.74</v>
      </c>
      <c r="I81" s="47">
        <v>43014.05</v>
      </c>
      <c r="J81" s="47">
        <v>49973.82</v>
      </c>
      <c r="K81" s="75">
        <v>44202.66</v>
      </c>
      <c r="L81" s="47">
        <v>45554.91</v>
      </c>
      <c r="M81" s="75">
        <v>53214.61</v>
      </c>
      <c r="N81" s="47">
        <f t="shared" si="1"/>
        <v>560269.13</v>
      </c>
    </row>
    <row r="82" spans="1:14" x14ac:dyDescent="0.2">
      <c r="A82" s="52" t="s">
        <v>120</v>
      </c>
      <c r="B82" s="47">
        <v>1454.37</v>
      </c>
      <c r="C82" s="47">
        <v>1442.85</v>
      </c>
      <c r="D82" s="47">
        <v>1668.24</v>
      </c>
      <c r="E82" s="47">
        <v>1426.57</v>
      </c>
      <c r="F82" s="47">
        <v>1407.19</v>
      </c>
      <c r="G82" s="47">
        <v>1656.29</v>
      </c>
      <c r="H82" s="47">
        <v>1396.91</v>
      </c>
      <c r="I82" s="47">
        <v>1386.15</v>
      </c>
      <c r="J82" s="47">
        <v>1610.44</v>
      </c>
      <c r="K82" s="75">
        <v>1424.46</v>
      </c>
      <c r="L82" s="47">
        <v>1468.04</v>
      </c>
      <c r="M82" s="75">
        <v>1715.7</v>
      </c>
      <c r="N82" s="47">
        <f t="shared" si="1"/>
        <v>18057.21</v>
      </c>
    </row>
    <row r="83" spans="1:14" x14ac:dyDescent="0.2">
      <c r="A83" s="52" t="s">
        <v>121</v>
      </c>
      <c r="B83" s="47">
        <v>625.57000000000005</v>
      </c>
      <c r="C83" s="47">
        <v>620.61</v>
      </c>
      <c r="D83" s="47">
        <v>717.33</v>
      </c>
      <c r="E83" s="47">
        <v>613.61</v>
      </c>
      <c r="F83" s="47">
        <v>605.27</v>
      </c>
      <c r="G83" s="47">
        <v>712.35</v>
      </c>
      <c r="H83" s="47">
        <v>600.85</v>
      </c>
      <c r="I83" s="47">
        <v>596.22</v>
      </c>
      <c r="J83" s="47">
        <v>692.69</v>
      </c>
      <c r="K83" s="75">
        <v>612.70000000000005</v>
      </c>
      <c r="L83" s="47">
        <v>631.44000000000005</v>
      </c>
      <c r="M83" s="75">
        <v>737.79</v>
      </c>
      <c r="N83" s="47">
        <f t="shared" si="1"/>
        <v>7766.4299999999994</v>
      </c>
    </row>
    <row r="84" spans="1:14" x14ac:dyDescent="0.2">
      <c r="A84" s="52" t="s">
        <v>122</v>
      </c>
      <c r="B84" s="47">
        <v>4508.3500000000004</v>
      </c>
      <c r="C84" s="47">
        <v>4472.6400000000003</v>
      </c>
      <c r="D84" s="47">
        <v>5168.54</v>
      </c>
      <c r="E84" s="47">
        <v>4422.18</v>
      </c>
      <c r="F84" s="47">
        <v>4362.1000000000004</v>
      </c>
      <c r="G84" s="47">
        <v>5133.47</v>
      </c>
      <c r="H84" s="47">
        <v>4330.2299999999996</v>
      </c>
      <c r="I84" s="47">
        <v>4296.8900000000003</v>
      </c>
      <c r="J84" s="47">
        <v>4992.1400000000003</v>
      </c>
      <c r="K84" s="75">
        <v>4415.63</v>
      </c>
      <c r="L84" s="47">
        <v>4550.71</v>
      </c>
      <c r="M84" s="75">
        <v>5316.26</v>
      </c>
      <c r="N84" s="47">
        <f t="shared" si="1"/>
        <v>55969.140000000007</v>
      </c>
    </row>
    <row r="85" spans="1:14" x14ac:dyDescent="0.2">
      <c r="A85" s="52" t="s">
        <v>123</v>
      </c>
      <c r="B85" s="47">
        <v>1646.98</v>
      </c>
      <c r="C85" s="47">
        <v>1633.93</v>
      </c>
      <c r="D85" s="47">
        <v>1886.69</v>
      </c>
      <c r="E85" s="47">
        <v>1615.5</v>
      </c>
      <c r="F85" s="47">
        <v>1593.55</v>
      </c>
      <c r="G85" s="47">
        <v>1874.93</v>
      </c>
      <c r="H85" s="47">
        <v>1581.91</v>
      </c>
      <c r="I85" s="47">
        <v>1569.73</v>
      </c>
      <c r="J85" s="47">
        <v>1823.72</v>
      </c>
      <c r="K85" s="75">
        <v>1613.11</v>
      </c>
      <c r="L85" s="47">
        <v>1662.45</v>
      </c>
      <c r="M85" s="75">
        <v>1940.98</v>
      </c>
      <c r="N85" s="47">
        <f t="shared" si="1"/>
        <v>20443.48</v>
      </c>
    </row>
    <row r="86" spans="1:14" x14ac:dyDescent="0.2">
      <c r="A86" s="52" t="s">
        <v>124</v>
      </c>
      <c r="B86" s="47">
        <v>33436.410000000003</v>
      </c>
      <c r="C86" s="47">
        <v>33171.57</v>
      </c>
      <c r="D86" s="47">
        <v>38299.14</v>
      </c>
      <c r="E86" s="47">
        <v>32797.35</v>
      </c>
      <c r="F86" s="47">
        <v>32351.759999999998</v>
      </c>
      <c r="G86" s="47">
        <v>38063.019999999997</v>
      </c>
      <c r="H86" s="47">
        <v>32115.35</v>
      </c>
      <c r="I86" s="47">
        <v>31868.13</v>
      </c>
      <c r="J86" s="47">
        <v>37024.46</v>
      </c>
      <c r="K86" s="75">
        <v>32748.74</v>
      </c>
      <c r="L86" s="47">
        <v>33750.589999999997</v>
      </c>
      <c r="M86" s="75">
        <v>39402.15</v>
      </c>
      <c r="N86" s="47">
        <f t="shared" si="1"/>
        <v>415028.67000000004</v>
      </c>
    </row>
    <row r="87" spans="1:14" x14ac:dyDescent="0.2">
      <c r="A87" s="52" t="s">
        <v>68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75">
        <v>0</v>
      </c>
      <c r="L87" s="47">
        <v>0</v>
      </c>
      <c r="M87" s="75">
        <v>0</v>
      </c>
      <c r="N87" s="47">
        <f t="shared" si="1"/>
        <v>0</v>
      </c>
    </row>
    <row r="88" spans="1:14" x14ac:dyDescent="0.2">
      <c r="A88" s="52" t="s">
        <v>125</v>
      </c>
      <c r="B88" s="47">
        <v>6377.62</v>
      </c>
      <c r="C88" s="47">
        <v>6327.1</v>
      </c>
      <c r="D88" s="47">
        <v>7310.91</v>
      </c>
      <c r="E88" s="47">
        <v>6255.73</v>
      </c>
      <c r="F88" s="47">
        <v>6170.74</v>
      </c>
      <c r="G88" s="47">
        <v>7261.76</v>
      </c>
      <c r="H88" s="47">
        <v>6125.64</v>
      </c>
      <c r="I88" s="47">
        <v>6078.49</v>
      </c>
      <c r="J88" s="47">
        <v>7062</v>
      </c>
      <c r="K88" s="75">
        <v>6246.45</v>
      </c>
      <c r="L88" s="47">
        <v>6437.55</v>
      </c>
      <c r="M88" s="75">
        <v>7520.02</v>
      </c>
      <c r="N88" s="47">
        <f t="shared" si="1"/>
        <v>79174.009999999995</v>
      </c>
    </row>
    <row r="89" spans="1:14" x14ac:dyDescent="0.2">
      <c r="A89" s="52" t="s">
        <v>126</v>
      </c>
      <c r="B89" s="47">
        <v>347910.8</v>
      </c>
      <c r="C89" s="47">
        <v>345155.09</v>
      </c>
      <c r="D89" s="47">
        <v>398586.16</v>
      </c>
      <c r="E89" s="47">
        <v>341261.29</v>
      </c>
      <c r="F89" s="47">
        <v>336624.92</v>
      </c>
      <c r="G89" s="47">
        <v>396073.82</v>
      </c>
      <c r="H89" s="47">
        <v>334165.02</v>
      </c>
      <c r="I89" s="47">
        <v>331592.58</v>
      </c>
      <c r="J89" s="47">
        <v>385245.01</v>
      </c>
      <c r="K89" s="75">
        <v>340755.53</v>
      </c>
      <c r="L89" s="47">
        <v>351179.93</v>
      </c>
      <c r="M89" s="75">
        <v>410045.86</v>
      </c>
      <c r="N89" s="47">
        <f t="shared" si="1"/>
        <v>4318596.0100000007</v>
      </c>
    </row>
    <row r="90" spans="1:14" x14ac:dyDescent="0.2">
      <c r="A90" s="52" t="s">
        <v>127</v>
      </c>
      <c r="B90" s="47">
        <v>5566.4</v>
      </c>
      <c r="C90" s="47">
        <v>5522.31</v>
      </c>
      <c r="D90" s="47">
        <v>6368.79</v>
      </c>
      <c r="E90" s="47">
        <v>5460.01</v>
      </c>
      <c r="F90" s="47">
        <v>5385.83</v>
      </c>
      <c r="G90" s="47">
        <v>6334.57</v>
      </c>
      <c r="H90" s="47">
        <v>5346.47</v>
      </c>
      <c r="I90" s="47">
        <v>5305.31</v>
      </c>
      <c r="J90" s="47">
        <v>6163.73</v>
      </c>
      <c r="K90" s="75">
        <v>5451.92</v>
      </c>
      <c r="L90" s="47">
        <v>5618.7</v>
      </c>
      <c r="M90" s="75">
        <v>6554</v>
      </c>
      <c r="N90" s="47">
        <f t="shared" si="1"/>
        <v>69078.039999999994</v>
      </c>
    </row>
    <row r="91" spans="1:14" x14ac:dyDescent="0.2">
      <c r="A91" s="52" t="s">
        <v>128</v>
      </c>
      <c r="B91" s="47">
        <v>2370.04</v>
      </c>
      <c r="C91" s="47">
        <v>2351.27</v>
      </c>
      <c r="D91" s="47">
        <v>2720.19</v>
      </c>
      <c r="E91" s="47">
        <v>2324.7399999999998</v>
      </c>
      <c r="F91" s="47">
        <v>2293.16</v>
      </c>
      <c r="G91" s="47">
        <v>2699.56</v>
      </c>
      <c r="H91" s="47">
        <v>2276.4</v>
      </c>
      <c r="I91" s="47">
        <v>2258.88</v>
      </c>
      <c r="J91" s="47">
        <v>2624.37</v>
      </c>
      <c r="K91" s="75">
        <v>2321.29</v>
      </c>
      <c r="L91" s="47">
        <v>2392.31</v>
      </c>
      <c r="M91" s="75">
        <v>2797.17</v>
      </c>
      <c r="N91" s="47">
        <f t="shared" si="1"/>
        <v>29429.380000000005</v>
      </c>
    </row>
    <row r="92" spans="1:14" x14ac:dyDescent="0.2">
      <c r="A92" s="52" t="s">
        <v>129</v>
      </c>
      <c r="B92" s="47">
        <v>7454.32</v>
      </c>
      <c r="C92" s="47">
        <v>7395.28</v>
      </c>
      <c r="D92" s="47">
        <v>8540.27</v>
      </c>
      <c r="E92" s="47">
        <v>7311.85</v>
      </c>
      <c r="F92" s="47">
        <v>7212.51</v>
      </c>
      <c r="G92" s="47">
        <v>8486.31</v>
      </c>
      <c r="H92" s="47">
        <v>7159.81</v>
      </c>
      <c r="I92" s="47">
        <v>7104.69</v>
      </c>
      <c r="J92" s="47">
        <v>8254.24</v>
      </c>
      <c r="K92" s="75">
        <v>7301.01</v>
      </c>
      <c r="L92" s="47">
        <v>7524.37</v>
      </c>
      <c r="M92" s="75">
        <v>8785.77</v>
      </c>
      <c r="N92" s="47">
        <f t="shared" si="1"/>
        <v>92530.43</v>
      </c>
    </row>
    <row r="93" spans="1:14" x14ac:dyDescent="0.2">
      <c r="A93" s="52" t="s">
        <v>130</v>
      </c>
      <c r="B93" s="47">
        <v>273.5</v>
      </c>
      <c r="C93" s="47">
        <v>271.33</v>
      </c>
      <c r="D93" s="47">
        <v>313.02</v>
      </c>
      <c r="E93" s="47">
        <v>268.27</v>
      </c>
      <c r="F93" s="47">
        <v>264.62</v>
      </c>
      <c r="G93" s="47">
        <v>311.27</v>
      </c>
      <c r="H93" s="47">
        <v>262.69</v>
      </c>
      <c r="I93" s="47">
        <v>260.67</v>
      </c>
      <c r="J93" s="47">
        <v>302.83999999999997</v>
      </c>
      <c r="K93" s="75">
        <v>267.87</v>
      </c>
      <c r="L93" s="47">
        <v>276.07</v>
      </c>
      <c r="M93" s="75">
        <v>322.10000000000002</v>
      </c>
      <c r="N93" s="47">
        <f t="shared" si="1"/>
        <v>3394.25</v>
      </c>
    </row>
    <row r="94" spans="1:14" x14ac:dyDescent="0.2">
      <c r="A94" s="53" t="s">
        <v>131</v>
      </c>
      <c r="B94" s="54">
        <v>1747501.4845016315</v>
      </c>
      <c r="C94" s="54">
        <v>1734133.6245016318</v>
      </c>
      <c r="D94" s="54">
        <v>1994425.8645016318</v>
      </c>
      <c r="E94" s="54">
        <v>1715245.0245016315</v>
      </c>
      <c r="F94" s="54">
        <v>1692754.1645016319</v>
      </c>
      <c r="G94" s="54">
        <v>1981454.3945016316</v>
      </c>
      <c r="H94" s="54">
        <v>1680821.3145016318</v>
      </c>
      <c r="I94" s="54">
        <v>1668342.5245016317</v>
      </c>
      <c r="J94" s="54">
        <v>1928608.0345016315</v>
      </c>
      <c r="K94" s="78">
        <v>1712791.5945016316</v>
      </c>
      <c r="L94" s="54">
        <v>1763359.8745016316</v>
      </c>
      <c r="M94" s="78">
        <v>2049772.9045016319</v>
      </c>
      <c r="N94" s="54">
        <f t="shared" si="1"/>
        <v>21669210.804019578</v>
      </c>
    </row>
    <row r="95" spans="1:14" x14ac:dyDescent="0.2">
      <c r="A95" s="55"/>
      <c r="B95" s="47"/>
      <c r="C95" s="47"/>
      <c r="D95" s="47"/>
      <c r="E95" s="47"/>
      <c r="F95" s="47"/>
      <c r="G95" s="47"/>
      <c r="H95" s="47"/>
      <c r="J95" s="47"/>
      <c r="K95" s="75"/>
      <c r="L95" s="47"/>
      <c r="M95" s="75">
        <v>0</v>
      </c>
      <c r="N95" s="47"/>
    </row>
    <row r="96" spans="1:14" x14ac:dyDescent="0.2">
      <c r="A96" s="51" t="s">
        <v>132</v>
      </c>
      <c r="B96" s="47"/>
      <c r="C96" s="47"/>
      <c r="D96" s="47"/>
      <c r="E96" s="47"/>
      <c r="F96" s="47"/>
      <c r="G96" s="47"/>
      <c r="H96" s="47"/>
      <c r="J96" s="47"/>
      <c r="K96" s="75"/>
      <c r="L96" s="47"/>
      <c r="M96" s="75">
        <v>0</v>
      </c>
      <c r="N96" s="47"/>
    </row>
    <row r="97" spans="1:14" x14ac:dyDescent="0.2">
      <c r="A97" s="51" t="s">
        <v>133</v>
      </c>
      <c r="B97" s="47"/>
      <c r="C97" s="47"/>
      <c r="D97" s="47"/>
      <c r="E97" s="47"/>
      <c r="F97" s="47"/>
      <c r="G97" s="47"/>
      <c r="H97" s="47"/>
      <c r="J97" s="47"/>
      <c r="K97" s="75"/>
      <c r="L97" s="47"/>
      <c r="M97" s="75">
        <v>0</v>
      </c>
      <c r="N97" s="47"/>
    </row>
    <row r="98" spans="1:14" x14ac:dyDescent="0.2">
      <c r="A98" s="52" t="s">
        <v>134</v>
      </c>
      <c r="B98" s="47">
        <v>32616.36</v>
      </c>
      <c r="C98" s="47">
        <v>32616.36</v>
      </c>
      <c r="D98" s="47">
        <v>32616.36</v>
      </c>
      <c r="E98" s="47">
        <v>32616.36</v>
      </c>
      <c r="F98" s="47">
        <v>32616.36</v>
      </c>
      <c r="G98" s="47">
        <v>32616.36</v>
      </c>
      <c r="H98" s="47">
        <v>32616.36</v>
      </c>
      <c r="I98" s="47">
        <v>32616.36</v>
      </c>
      <c r="J98" s="47">
        <v>32616.36</v>
      </c>
      <c r="K98" s="75">
        <v>32616.36</v>
      </c>
      <c r="L98" s="47">
        <v>32616.36</v>
      </c>
      <c r="M98" s="75">
        <v>32616.36</v>
      </c>
      <c r="N98" s="47">
        <f t="shared" si="1"/>
        <v>391396.31999999989</v>
      </c>
    </row>
    <row r="99" spans="1:14" x14ac:dyDescent="0.2">
      <c r="A99" s="52" t="s">
        <v>135</v>
      </c>
      <c r="B99" s="47">
        <v>13620.96</v>
      </c>
      <c r="C99" s="47">
        <v>13620.96</v>
      </c>
      <c r="D99" s="47">
        <v>13620.96</v>
      </c>
      <c r="E99" s="47">
        <v>13620.96</v>
      </c>
      <c r="F99" s="47">
        <v>13620.96</v>
      </c>
      <c r="G99" s="47">
        <v>13620.96</v>
      </c>
      <c r="H99" s="47">
        <v>13620.96</v>
      </c>
      <c r="I99" s="47">
        <v>13620.96</v>
      </c>
      <c r="J99" s="47">
        <v>13620.96</v>
      </c>
      <c r="K99" s="75">
        <v>13620.96</v>
      </c>
      <c r="L99" s="47">
        <v>13620.96</v>
      </c>
      <c r="M99" s="75">
        <v>13620.96</v>
      </c>
      <c r="N99" s="47">
        <f t="shared" si="1"/>
        <v>163451.51999999993</v>
      </c>
    </row>
    <row r="100" spans="1:14" x14ac:dyDescent="0.2">
      <c r="A100" s="52"/>
      <c r="B100" s="47"/>
      <c r="C100" s="47"/>
      <c r="D100" s="47"/>
      <c r="E100" s="47"/>
      <c r="F100" s="47"/>
      <c r="G100" s="47"/>
      <c r="H100" s="47"/>
      <c r="J100" s="47"/>
      <c r="K100" s="75"/>
      <c r="L100" s="47"/>
      <c r="M100" s="75">
        <v>0</v>
      </c>
      <c r="N100" s="47"/>
    </row>
    <row r="101" spans="1:14" x14ac:dyDescent="0.2">
      <c r="A101" s="51" t="s">
        <v>71</v>
      </c>
      <c r="B101" s="47"/>
      <c r="C101" s="47"/>
      <c r="D101" s="47"/>
      <c r="E101" s="47"/>
      <c r="F101" s="47"/>
      <c r="G101" s="47"/>
      <c r="H101" s="47"/>
      <c r="J101" s="47"/>
      <c r="K101" s="75"/>
      <c r="L101" s="47"/>
      <c r="M101" s="75">
        <v>0</v>
      </c>
      <c r="N101" s="47"/>
    </row>
    <row r="102" spans="1:14" x14ac:dyDescent="0.2">
      <c r="A102" s="52" t="s">
        <v>136</v>
      </c>
      <c r="B102" s="47">
        <v>1123990.5099999993</v>
      </c>
      <c r="C102" s="47">
        <v>1277869.7100000002</v>
      </c>
      <c r="D102" s="47">
        <v>1245051.2700000007</v>
      </c>
      <c r="E102" s="47">
        <v>1202445.8399999999</v>
      </c>
      <c r="F102" s="73">
        <v>1132706.7400000002</v>
      </c>
      <c r="G102" s="47">
        <v>1284312.7299999997</v>
      </c>
      <c r="H102" s="47">
        <v>1043901.9899999998</v>
      </c>
      <c r="I102" s="47">
        <v>1048173.7600000002</v>
      </c>
      <c r="J102" s="47">
        <v>1324237.44</v>
      </c>
      <c r="K102" s="75">
        <v>1224592.4600000007</v>
      </c>
      <c r="L102" s="47">
        <v>1290938.5799999998</v>
      </c>
      <c r="M102" s="75">
        <v>1394454.2700000003</v>
      </c>
      <c r="N102" s="47">
        <f t="shared" si="1"/>
        <v>14592675.299999999</v>
      </c>
    </row>
    <row r="103" spans="1:14" x14ac:dyDescent="0.2">
      <c r="A103" s="52"/>
      <c r="B103" s="47"/>
      <c r="C103" s="47"/>
      <c r="D103" s="47"/>
      <c r="E103" s="47"/>
      <c r="F103" s="47"/>
      <c r="G103" s="47"/>
      <c r="H103" s="47"/>
      <c r="J103" s="47"/>
      <c r="K103" s="75"/>
      <c r="L103" s="47"/>
      <c r="M103" s="75">
        <v>0</v>
      </c>
      <c r="N103" s="47"/>
    </row>
    <row r="104" spans="1:14" x14ac:dyDescent="0.2">
      <c r="A104" s="52" t="s">
        <v>137</v>
      </c>
      <c r="B104" s="47">
        <v>139464.92000000001</v>
      </c>
      <c r="C104" s="47">
        <v>158558.26999999999</v>
      </c>
      <c r="D104" s="47">
        <v>154486.16</v>
      </c>
      <c r="E104" s="47">
        <v>149199.67000000001</v>
      </c>
      <c r="F104" s="47">
        <v>140546.43</v>
      </c>
      <c r="G104" s="47">
        <v>159357.73000000001</v>
      </c>
      <c r="H104" s="47">
        <v>129527.52</v>
      </c>
      <c r="I104" s="47">
        <v>130057.56</v>
      </c>
      <c r="J104" s="47">
        <v>164311.59</v>
      </c>
      <c r="K104" s="75">
        <v>151947.63</v>
      </c>
      <c r="L104" s="47">
        <v>160179.85999999999</v>
      </c>
      <c r="M104" s="75">
        <v>173024.1</v>
      </c>
      <c r="N104" s="47">
        <f t="shared" si="1"/>
        <v>1810661.44</v>
      </c>
    </row>
    <row r="105" spans="1:14" x14ac:dyDescent="0.2">
      <c r="A105" s="52" t="s">
        <v>138</v>
      </c>
      <c r="B105" s="47">
        <v>1005770.75</v>
      </c>
      <c r="C105" s="47">
        <v>1143465.1499999999</v>
      </c>
      <c r="D105" s="47">
        <v>1114098.51</v>
      </c>
      <c r="E105" s="47">
        <v>1075974.26</v>
      </c>
      <c r="F105" s="47">
        <v>1013570.22</v>
      </c>
      <c r="G105" s="47">
        <v>1149230.51</v>
      </c>
      <c r="H105" s="47">
        <v>934105.83</v>
      </c>
      <c r="I105" s="47">
        <v>937928.3</v>
      </c>
      <c r="J105" s="47">
        <v>1184956</v>
      </c>
      <c r="K105" s="75">
        <v>1095791.55</v>
      </c>
      <c r="L105" s="47">
        <v>1155159.46</v>
      </c>
      <c r="M105" s="75">
        <v>1247787.52</v>
      </c>
      <c r="N105" s="47">
        <f t="shared" si="1"/>
        <v>13057838.059999999</v>
      </c>
    </row>
    <row r="106" spans="1:14" x14ac:dyDescent="0.2">
      <c r="A106" s="52" t="s">
        <v>139</v>
      </c>
      <c r="B106" s="47">
        <v>88695.09</v>
      </c>
      <c r="C106" s="47">
        <v>100837.84</v>
      </c>
      <c r="D106" s="47">
        <v>98248.11</v>
      </c>
      <c r="E106" s="47">
        <v>94886.07</v>
      </c>
      <c r="F106" s="47">
        <v>89382.9</v>
      </c>
      <c r="G106" s="47">
        <v>101346.26</v>
      </c>
      <c r="H106" s="47">
        <v>82375.240000000005</v>
      </c>
      <c r="I106" s="47">
        <v>82712.33</v>
      </c>
      <c r="J106" s="47">
        <v>104496.76</v>
      </c>
      <c r="K106" s="75">
        <v>96633.69</v>
      </c>
      <c r="L106" s="47">
        <v>101869.12</v>
      </c>
      <c r="M106" s="75">
        <v>110037.63</v>
      </c>
      <c r="N106" s="47">
        <f t="shared" si="1"/>
        <v>1151521.04</v>
      </c>
    </row>
    <row r="107" spans="1:14" x14ac:dyDescent="0.2">
      <c r="A107" s="52" t="s">
        <v>140</v>
      </c>
      <c r="B107" s="47">
        <v>200757.7</v>
      </c>
      <c r="C107" s="47">
        <v>228242.31</v>
      </c>
      <c r="D107" s="47">
        <v>222380.55</v>
      </c>
      <c r="E107" s="47">
        <v>214770.73</v>
      </c>
      <c r="F107" s="47">
        <v>202314.52</v>
      </c>
      <c r="G107" s="47">
        <v>229393.11</v>
      </c>
      <c r="H107" s="47">
        <v>186452.97</v>
      </c>
      <c r="I107" s="47">
        <v>187215.95</v>
      </c>
      <c r="J107" s="47">
        <v>236524.12</v>
      </c>
      <c r="K107" s="75">
        <v>218726.38</v>
      </c>
      <c r="L107" s="47">
        <v>230576.56</v>
      </c>
      <c r="M107" s="75">
        <v>249065.66</v>
      </c>
      <c r="N107" s="47">
        <f t="shared" si="1"/>
        <v>2606420.56</v>
      </c>
    </row>
    <row r="108" spans="1:14" x14ac:dyDescent="0.2">
      <c r="A108" s="52"/>
      <c r="B108" s="47"/>
      <c r="C108" s="47"/>
      <c r="D108" s="47"/>
      <c r="E108" s="47"/>
      <c r="F108" s="47"/>
      <c r="G108" s="47"/>
      <c r="H108" s="47"/>
      <c r="J108" s="47"/>
      <c r="K108" s="75"/>
      <c r="L108" s="47"/>
      <c r="M108" s="75">
        <v>0</v>
      </c>
      <c r="N108" s="47"/>
    </row>
    <row r="109" spans="1:14" x14ac:dyDescent="0.2">
      <c r="A109" s="52" t="s">
        <v>141</v>
      </c>
      <c r="B109" s="47">
        <v>105365.87</v>
      </c>
      <c r="C109" s="47">
        <v>119790.91</v>
      </c>
      <c r="D109" s="47">
        <v>116714.42</v>
      </c>
      <c r="E109" s="47">
        <v>112720.48</v>
      </c>
      <c r="F109" s="73">
        <v>106182.95</v>
      </c>
      <c r="G109" s="47">
        <v>120394.9</v>
      </c>
      <c r="H109" s="47">
        <v>97858.15</v>
      </c>
      <c r="I109" s="47">
        <v>98258.6</v>
      </c>
      <c r="J109" s="47">
        <v>124137.55</v>
      </c>
      <c r="K109" s="75">
        <v>114796.56</v>
      </c>
      <c r="L109" s="47">
        <v>121016.02</v>
      </c>
      <c r="M109" s="75">
        <v>130719.86</v>
      </c>
      <c r="N109" s="47">
        <f t="shared" si="1"/>
        <v>1367956.2700000003</v>
      </c>
    </row>
    <row r="110" spans="1:14" x14ac:dyDescent="0.2">
      <c r="A110" s="52" t="s">
        <v>142</v>
      </c>
      <c r="B110" s="47">
        <v>670.49</v>
      </c>
      <c r="C110" s="47">
        <v>762.28</v>
      </c>
      <c r="D110" s="47">
        <v>742.7</v>
      </c>
      <c r="E110" s="47">
        <v>717.29</v>
      </c>
      <c r="F110" s="73">
        <v>675.69</v>
      </c>
      <c r="G110" s="47">
        <v>766.12</v>
      </c>
      <c r="H110" s="47">
        <v>622.71</v>
      </c>
      <c r="I110" s="47">
        <v>625.26</v>
      </c>
      <c r="J110" s="47">
        <v>789.94</v>
      </c>
      <c r="K110" s="75">
        <v>730.5</v>
      </c>
      <c r="L110" s="47">
        <v>770.08</v>
      </c>
      <c r="M110" s="75">
        <v>831.83</v>
      </c>
      <c r="N110" s="47">
        <f t="shared" si="1"/>
        <v>8704.8900000000012</v>
      </c>
    </row>
    <row r="111" spans="1:14" x14ac:dyDescent="0.2">
      <c r="A111" s="52" t="s">
        <v>143</v>
      </c>
      <c r="B111" s="47">
        <v>544.35</v>
      </c>
      <c r="C111" s="47">
        <v>618.88</v>
      </c>
      <c r="D111" s="47">
        <v>602.98</v>
      </c>
      <c r="E111" s="47">
        <v>582.35</v>
      </c>
      <c r="F111" s="73">
        <v>548.58000000000004</v>
      </c>
      <c r="G111" s="47">
        <v>622</v>
      </c>
      <c r="H111" s="47">
        <v>505.57</v>
      </c>
      <c r="I111" s="47">
        <v>507.64</v>
      </c>
      <c r="J111" s="47">
        <v>641.34</v>
      </c>
      <c r="K111" s="75">
        <v>593.08000000000004</v>
      </c>
      <c r="L111" s="47">
        <v>625.21</v>
      </c>
      <c r="M111" s="75">
        <v>675.34</v>
      </c>
      <c r="N111" s="47">
        <f t="shared" si="1"/>
        <v>7067.3200000000006</v>
      </c>
    </row>
    <row r="112" spans="1:14" x14ac:dyDescent="0.2">
      <c r="A112" s="52"/>
      <c r="B112" s="47"/>
      <c r="C112" s="47"/>
      <c r="D112" s="47"/>
      <c r="E112" s="47"/>
      <c r="F112" s="47"/>
      <c r="G112" s="47"/>
      <c r="H112" s="47">
        <v>0</v>
      </c>
      <c r="I112" s="47">
        <v>0</v>
      </c>
      <c r="J112" s="47">
        <v>0</v>
      </c>
      <c r="K112" s="75">
        <v>0</v>
      </c>
      <c r="L112" s="47">
        <v>0</v>
      </c>
      <c r="M112" s="75">
        <v>0</v>
      </c>
      <c r="N112" s="47"/>
    </row>
    <row r="113" spans="1:14" x14ac:dyDescent="0.2">
      <c r="A113" s="53" t="s">
        <v>144</v>
      </c>
      <c r="B113" s="54">
        <v>2711496.9999999995</v>
      </c>
      <c r="C113" s="54">
        <v>3076382.67</v>
      </c>
      <c r="D113" s="54">
        <v>2998562.0200000005</v>
      </c>
      <c r="E113" s="54">
        <v>2897534.01</v>
      </c>
      <c r="F113" s="54">
        <v>2732165.35</v>
      </c>
      <c r="G113" s="54">
        <v>3091660.6799999997</v>
      </c>
      <c r="H113" s="54">
        <v>2521587.2999999998</v>
      </c>
      <c r="I113" s="54">
        <v>2531716.7200000007</v>
      </c>
      <c r="J113" s="54">
        <v>3186332.0599999996</v>
      </c>
      <c r="K113" s="78">
        <v>2950049.1700000009</v>
      </c>
      <c r="L113" s="54">
        <v>3107372.21</v>
      </c>
      <c r="M113" s="78">
        <v>3352833.5300000003</v>
      </c>
      <c r="N113" s="54">
        <f t="shared" si="1"/>
        <v>35157692.719999999</v>
      </c>
    </row>
    <row r="114" spans="1:14" x14ac:dyDescent="0.2">
      <c r="A114" s="55"/>
      <c r="B114" s="47"/>
      <c r="C114" s="47"/>
      <c r="D114" s="47"/>
      <c r="E114" s="47"/>
      <c r="F114" s="47"/>
      <c r="G114" s="47"/>
      <c r="H114" s="47"/>
      <c r="J114" s="47">
        <v>0</v>
      </c>
      <c r="K114" s="75">
        <v>0</v>
      </c>
      <c r="L114" s="47">
        <v>0</v>
      </c>
      <c r="M114" s="75">
        <v>0</v>
      </c>
      <c r="N114" s="47"/>
    </row>
    <row r="115" spans="1:14" x14ac:dyDescent="0.2">
      <c r="A115" s="51" t="s">
        <v>145</v>
      </c>
      <c r="B115" s="47"/>
      <c r="C115" s="47"/>
      <c r="D115" s="47"/>
      <c r="E115" s="47"/>
      <c r="F115" s="47"/>
      <c r="G115" s="47"/>
      <c r="H115" s="47"/>
      <c r="J115" s="47">
        <v>0</v>
      </c>
      <c r="K115" s="75">
        <v>0</v>
      </c>
      <c r="L115" s="47">
        <v>0</v>
      </c>
      <c r="M115" s="75">
        <v>0</v>
      </c>
      <c r="N115" s="47"/>
    </row>
    <row r="116" spans="1:14" x14ac:dyDescent="0.2">
      <c r="A116" s="51" t="s">
        <v>71</v>
      </c>
      <c r="B116" s="47"/>
      <c r="C116" s="47"/>
      <c r="D116" s="47"/>
      <c r="E116" s="47"/>
      <c r="F116" s="47"/>
      <c r="G116" s="47"/>
      <c r="H116" s="47"/>
      <c r="J116" s="47">
        <v>0</v>
      </c>
      <c r="K116" s="75">
        <v>0</v>
      </c>
      <c r="L116" s="47">
        <v>0</v>
      </c>
      <c r="M116" s="75">
        <v>0</v>
      </c>
      <c r="N116" s="47"/>
    </row>
    <row r="117" spans="1:14" x14ac:dyDescent="0.2">
      <c r="A117" s="52" t="s">
        <v>146</v>
      </c>
      <c r="B117" s="47">
        <v>96300.855022619391</v>
      </c>
      <c r="C117" s="47">
        <v>102879.7750226194</v>
      </c>
      <c r="D117" s="47">
        <v>98164.315022619383</v>
      </c>
      <c r="E117" s="47">
        <v>114318.20502261941</v>
      </c>
      <c r="F117" s="47">
        <v>98183.285022619384</v>
      </c>
      <c r="G117" s="47">
        <v>111492.20502261938</v>
      </c>
      <c r="H117" s="47">
        <v>104954.30502261939</v>
      </c>
      <c r="I117" s="47">
        <v>102798.78502261938</v>
      </c>
      <c r="J117" s="47">
        <v>115669.5950226194</v>
      </c>
      <c r="K117" s="75">
        <v>121796.6150226194</v>
      </c>
      <c r="L117" s="47">
        <v>99815.015022619395</v>
      </c>
      <c r="M117" s="75">
        <v>116761.15502261938</v>
      </c>
      <c r="N117" s="47">
        <f t="shared" si="1"/>
        <v>1283134.1102714327</v>
      </c>
    </row>
    <row r="118" spans="1:14" x14ac:dyDescent="0.2">
      <c r="A118" s="52"/>
      <c r="B118" s="47"/>
      <c r="C118" s="47"/>
      <c r="D118" s="47"/>
      <c r="E118" s="47"/>
      <c r="F118" s="47"/>
      <c r="G118" s="47"/>
      <c r="H118" s="47"/>
      <c r="J118" s="47">
        <v>0</v>
      </c>
      <c r="K118" s="75">
        <v>0</v>
      </c>
      <c r="L118" s="47">
        <v>0</v>
      </c>
      <c r="M118" s="75">
        <v>0</v>
      </c>
      <c r="N118" s="47"/>
    </row>
    <row r="119" spans="1:14" x14ac:dyDescent="0.2">
      <c r="A119" s="52" t="s">
        <v>147</v>
      </c>
      <c r="B119" s="47">
        <v>2087.88</v>
      </c>
      <c r="C119" s="47">
        <v>2230.52</v>
      </c>
      <c r="D119" s="47">
        <v>2128.2800000000002</v>
      </c>
      <c r="E119" s="47">
        <v>2478.5100000000002</v>
      </c>
      <c r="F119" s="47">
        <v>2128.6999999999998</v>
      </c>
      <c r="G119" s="47">
        <v>2417.2399999999998</v>
      </c>
      <c r="H119" s="47">
        <v>2275.5</v>
      </c>
      <c r="I119" s="47">
        <v>2228.7600000000002</v>
      </c>
      <c r="J119" s="47">
        <v>2507.81</v>
      </c>
      <c r="K119" s="75">
        <v>2640.65</v>
      </c>
      <c r="L119" s="47">
        <v>2164.0700000000002</v>
      </c>
      <c r="M119" s="75">
        <v>2531.48</v>
      </c>
      <c r="N119" s="47">
        <f t="shared" si="1"/>
        <v>27819.4</v>
      </c>
    </row>
    <row r="120" spans="1:14" x14ac:dyDescent="0.2">
      <c r="A120" s="52" t="s">
        <v>148</v>
      </c>
      <c r="B120" s="47">
        <v>1563.11</v>
      </c>
      <c r="C120" s="47">
        <v>1669.89</v>
      </c>
      <c r="D120" s="47">
        <v>1593.36</v>
      </c>
      <c r="E120" s="47">
        <v>1855.56</v>
      </c>
      <c r="F120" s="47">
        <v>1593.66</v>
      </c>
      <c r="G120" s="47">
        <v>1809.69</v>
      </c>
      <c r="H120" s="47">
        <v>1703.57</v>
      </c>
      <c r="I120" s="47">
        <v>1668.58</v>
      </c>
      <c r="J120" s="47">
        <v>1877.49</v>
      </c>
      <c r="K120" s="75">
        <v>1976.94</v>
      </c>
      <c r="L120" s="47">
        <v>1620.15</v>
      </c>
      <c r="M120" s="75">
        <v>1895.21</v>
      </c>
      <c r="N120" s="47">
        <f t="shared" si="1"/>
        <v>20827.21</v>
      </c>
    </row>
    <row r="121" spans="1:14" x14ac:dyDescent="0.2">
      <c r="A121" s="52"/>
      <c r="B121" s="47"/>
      <c r="C121" s="47"/>
      <c r="D121" s="47"/>
      <c r="E121" s="47"/>
      <c r="F121" s="47"/>
      <c r="G121" s="47"/>
      <c r="H121" s="47"/>
      <c r="J121" s="47"/>
      <c r="K121" s="75"/>
      <c r="L121" s="47"/>
      <c r="M121" s="75"/>
      <c r="N121" s="47"/>
    </row>
    <row r="122" spans="1:14" x14ac:dyDescent="0.2">
      <c r="A122" s="53" t="s">
        <v>149</v>
      </c>
      <c r="B122" s="54">
        <v>99951.845022619396</v>
      </c>
      <c r="C122" s="54">
        <v>106780.18502261941</v>
      </c>
      <c r="D122" s="54">
        <v>101885.95502261938</v>
      </c>
      <c r="E122" s="54">
        <v>118652.2750226194</v>
      </c>
      <c r="F122" s="54">
        <v>101905.64502261938</v>
      </c>
      <c r="G122" s="54">
        <v>115719.13502261939</v>
      </c>
      <c r="H122" s="54">
        <v>108933.3750226194</v>
      </c>
      <c r="I122" s="54">
        <v>106696.12502261938</v>
      </c>
      <c r="J122" s="54">
        <v>120054.8950226194</v>
      </c>
      <c r="K122" s="78">
        <v>126414.2050226194</v>
      </c>
      <c r="L122" s="54">
        <v>103599.2350226194</v>
      </c>
      <c r="M122" s="78">
        <v>121187.84502261938</v>
      </c>
      <c r="N122" s="54">
        <f t="shared" si="1"/>
        <v>1331780.7202714328</v>
      </c>
    </row>
    <row r="123" spans="1:14" x14ac:dyDescent="0.2">
      <c r="A123" s="55"/>
      <c r="B123" s="47"/>
      <c r="C123" s="47"/>
      <c r="D123" s="47"/>
      <c r="E123" s="47"/>
      <c r="F123" s="47"/>
      <c r="G123" s="47"/>
      <c r="H123" s="47"/>
      <c r="J123" s="47">
        <v>0</v>
      </c>
      <c r="K123" s="75">
        <v>0</v>
      </c>
      <c r="L123" s="47">
        <v>0</v>
      </c>
      <c r="M123" s="75">
        <v>0</v>
      </c>
      <c r="N123" s="47"/>
    </row>
    <row r="124" spans="1:14" x14ac:dyDescent="0.2">
      <c r="A124" s="51" t="s">
        <v>150</v>
      </c>
      <c r="B124" s="47"/>
      <c r="C124" s="47"/>
      <c r="D124" s="47"/>
      <c r="E124" s="47"/>
      <c r="F124" s="47"/>
      <c r="G124" s="47"/>
      <c r="H124" s="47"/>
      <c r="J124" s="47">
        <v>0</v>
      </c>
      <c r="K124" s="75">
        <v>0</v>
      </c>
      <c r="L124" s="47">
        <v>0</v>
      </c>
      <c r="M124" s="75">
        <v>0</v>
      </c>
      <c r="N124" s="47"/>
    </row>
    <row r="125" spans="1:14" x14ac:dyDescent="0.2">
      <c r="A125" s="51" t="s">
        <v>133</v>
      </c>
      <c r="B125" s="47"/>
      <c r="C125" s="47"/>
      <c r="D125" s="47"/>
      <c r="E125" s="47"/>
      <c r="F125" s="47"/>
      <c r="G125" s="47"/>
      <c r="H125" s="47"/>
      <c r="J125" s="47">
        <v>0</v>
      </c>
      <c r="K125" s="75">
        <v>0</v>
      </c>
      <c r="L125" s="47">
        <v>0</v>
      </c>
      <c r="M125" s="75">
        <v>0</v>
      </c>
      <c r="N125" s="47"/>
    </row>
    <row r="126" spans="1:14" x14ac:dyDescent="0.2">
      <c r="A126" s="52" t="s">
        <v>151</v>
      </c>
      <c r="B126" s="47">
        <v>4589.82</v>
      </c>
      <c r="C126" s="47">
        <v>4589.82</v>
      </c>
      <c r="D126" s="47">
        <v>4589.82</v>
      </c>
      <c r="E126" s="47">
        <v>4589.82</v>
      </c>
      <c r="F126" s="47">
        <v>4589.82</v>
      </c>
      <c r="G126" s="47">
        <v>4589.82</v>
      </c>
      <c r="H126" s="47">
        <v>4589.82</v>
      </c>
      <c r="I126" s="47">
        <v>4589.82</v>
      </c>
      <c r="J126" s="47">
        <v>4589.82</v>
      </c>
      <c r="K126" s="75">
        <v>4589.82</v>
      </c>
      <c r="L126" s="47">
        <v>4589.82</v>
      </c>
      <c r="M126" s="75">
        <v>4589.82</v>
      </c>
      <c r="N126" s="47">
        <f t="shared" si="1"/>
        <v>55077.84</v>
      </c>
    </row>
    <row r="127" spans="1:14" x14ac:dyDescent="0.2">
      <c r="A127" s="52"/>
      <c r="B127" s="47"/>
      <c r="C127" s="47"/>
      <c r="D127" s="47"/>
      <c r="E127" s="47"/>
      <c r="F127" s="47"/>
      <c r="G127" s="47"/>
      <c r="H127" s="47"/>
      <c r="J127" s="47">
        <v>0</v>
      </c>
      <c r="K127" s="75">
        <v>0</v>
      </c>
      <c r="L127" s="47">
        <v>0</v>
      </c>
      <c r="M127" s="75">
        <v>0</v>
      </c>
      <c r="N127" s="47"/>
    </row>
    <row r="128" spans="1:14" x14ac:dyDescent="0.2">
      <c r="A128" s="51" t="s">
        <v>71</v>
      </c>
      <c r="B128" s="47"/>
      <c r="C128" s="47"/>
      <c r="D128" s="47"/>
      <c r="E128" s="47"/>
      <c r="F128" s="47"/>
      <c r="G128" s="47"/>
      <c r="H128" s="47"/>
      <c r="J128" s="47">
        <v>0</v>
      </c>
      <c r="K128" s="75">
        <v>0</v>
      </c>
      <c r="L128" s="47">
        <v>0</v>
      </c>
      <c r="M128" s="75">
        <v>0</v>
      </c>
      <c r="N128" s="47"/>
    </row>
    <row r="129" spans="1:14" x14ac:dyDescent="0.2">
      <c r="A129" s="52" t="s">
        <v>152</v>
      </c>
      <c r="B129" s="47">
        <v>342291.06999999995</v>
      </c>
      <c r="C129" s="47">
        <v>451607.67999999993</v>
      </c>
      <c r="D129" s="47">
        <v>472824.87999999995</v>
      </c>
      <c r="E129" s="47">
        <v>439881.43</v>
      </c>
      <c r="F129" s="47">
        <v>411875.64</v>
      </c>
      <c r="G129" s="47">
        <v>580498.22999999986</v>
      </c>
      <c r="H129" s="47">
        <v>380132.09</v>
      </c>
      <c r="I129" s="47">
        <v>404994.61</v>
      </c>
      <c r="J129" s="47">
        <v>504259.15</v>
      </c>
      <c r="K129" s="75">
        <v>533868.11</v>
      </c>
      <c r="L129" s="47">
        <v>683008.21000000008</v>
      </c>
      <c r="M129" s="75">
        <v>524803.75</v>
      </c>
      <c r="N129" s="47">
        <f t="shared" si="1"/>
        <v>5730044.8499999996</v>
      </c>
    </row>
    <row r="130" spans="1:14" x14ac:dyDescent="0.2">
      <c r="A130" s="52"/>
      <c r="B130" s="47"/>
      <c r="C130" s="47"/>
      <c r="D130" s="47"/>
      <c r="E130" s="47"/>
      <c r="F130" s="47"/>
      <c r="G130" s="47"/>
      <c r="H130" s="47"/>
      <c r="J130" s="47">
        <v>0</v>
      </c>
      <c r="K130" s="75">
        <v>0</v>
      </c>
      <c r="L130" s="47">
        <v>0</v>
      </c>
      <c r="M130" s="75">
        <v>0</v>
      </c>
      <c r="N130" s="47"/>
    </row>
    <row r="131" spans="1:14" x14ac:dyDescent="0.2">
      <c r="A131" s="52" t="s">
        <v>153</v>
      </c>
      <c r="B131" s="47">
        <v>86.03</v>
      </c>
      <c r="C131" s="47">
        <v>113.5</v>
      </c>
      <c r="D131" s="47">
        <v>118.8</v>
      </c>
      <c r="E131" s="47">
        <v>110.49</v>
      </c>
      <c r="F131" s="47">
        <v>103.52</v>
      </c>
      <c r="G131" s="47">
        <v>145.46</v>
      </c>
      <c r="H131" s="47">
        <v>95.54</v>
      </c>
      <c r="I131" s="47">
        <v>101.79</v>
      </c>
      <c r="J131" s="47">
        <v>126.64</v>
      </c>
      <c r="K131" s="75">
        <v>133.86000000000001</v>
      </c>
      <c r="L131" s="47">
        <v>170.93</v>
      </c>
      <c r="M131" s="75">
        <v>131.6</v>
      </c>
      <c r="N131" s="47">
        <f t="shared" si="1"/>
        <v>1438.16</v>
      </c>
    </row>
    <row r="132" spans="1:14" x14ac:dyDescent="0.2">
      <c r="A132" s="52" t="s">
        <v>16</v>
      </c>
      <c r="B132" s="47">
        <v>214.32</v>
      </c>
      <c r="C132" s="47">
        <v>282.77</v>
      </c>
      <c r="D132" s="47">
        <v>296.19</v>
      </c>
      <c r="E132" s="47">
        <v>275.64999999999998</v>
      </c>
      <c r="F132" s="47">
        <v>257.89</v>
      </c>
      <c r="G132" s="47">
        <v>365.06</v>
      </c>
      <c r="H132" s="47">
        <v>238.02</v>
      </c>
      <c r="I132" s="47">
        <v>253.58</v>
      </c>
      <c r="J132" s="47">
        <v>316.10000000000002</v>
      </c>
      <c r="K132" s="75">
        <v>335.45</v>
      </c>
      <c r="L132" s="47">
        <v>430.34</v>
      </c>
      <c r="M132" s="75">
        <v>329.68</v>
      </c>
      <c r="N132" s="47">
        <f t="shared" si="1"/>
        <v>3595.0499999999993</v>
      </c>
    </row>
    <row r="133" spans="1:14" x14ac:dyDescent="0.2">
      <c r="A133" s="52"/>
      <c r="B133" s="47"/>
      <c r="C133" s="47"/>
      <c r="D133" s="47"/>
      <c r="E133" s="47"/>
      <c r="F133" s="47"/>
      <c r="G133" s="47"/>
      <c r="H133" s="47"/>
      <c r="J133" s="47">
        <v>0</v>
      </c>
      <c r="K133" s="75">
        <v>0</v>
      </c>
      <c r="L133" s="47">
        <v>0</v>
      </c>
      <c r="M133" s="75">
        <v>0</v>
      </c>
      <c r="N133" s="47"/>
    </row>
    <row r="134" spans="1:14" x14ac:dyDescent="0.2">
      <c r="A134" s="51" t="s">
        <v>66</v>
      </c>
      <c r="B134" s="47"/>
      <c r="C134" s="47"/>
      <c r="D134" s="47"/>
      <c r="E134" s="47"/>
      <c r="F134" s="47"/>
      <c r="G134" s="47"/>
      <c r="H134" s="47"/>
      <c r="J134" s="47">
        <v>0</v>
      </c>
      <c r="K134" s="75">
        <v>0</v>
      </c>
      <c r="L134" s="47">
        <v>0</v>
      </c>
      <c r="M134" s="75">
        <v>0</v>
      </c>
      <c r="N134" s="47"/>
    </row>
    <row r="135" spans="1:14" x14ac:dyDescent="0.2">
      <c r="A135" s="52" t="s">
        <v>154</v>
      </c>
      <c r="B135" s="47">
        <v>330.77</v>
      </c>
      <c r="C135" s="47">
        <v>436.4</v>
      </c>
      <c r="D135" s="47">
        <v>456.67</v>
      </c>
      <c r="E135" s="47">
        <v>424.69</v>
      </c>
      <c r="F135" s="47">
        <v>398.01</v>
      </c>
      <c r="G135" s="47">
        <v>558.27</v>
      </c>
      <c r="H135" s="47">
        <v>367.33</v>
      </c>
      <c r="I135" s="47">
        <v>391.36</v>
      </c>
      <c r="J135" s="47">
        <v>486.66</v>
      </c>
      <c r="K135" s="75">
        <v>513.91</v>
      </c>
      <c r="L135" s="47">
        <v>655.48</v>
      </c>
      <c r="M135" s="75">
        <v>505.31</v>
      </c>
      <c r="N135" s="47">
        <f t="shared" si="1"/>
        <v>5524.86</v>
      </c>
    </row>
    <row r="136" spans="1:14" x14ac:dyDescent="0.2">
      <c r="A136" s="52" t="s">
        <v>155</v>
      </c>
      <c r="B136" s="47">
        <v>330.77</v>
      </c>
      <c r="C136" s="47">
        <v>436.4</v>
      </c>
      <c r="D136" s="47">
        <v>456.67</v>
      </c>
      <c r="E136" s="47">
        <v>424.69</v>
      </c>
      <c r="F136" s="47">
        <v>398.01</v>
      </c>
      <c r="G136" s="47">
        <v>558.27</v>
      </c>
      <c r="H136" s="47">
        <v>367.33</v>
      </c>
      <c r="I136" s="47">
        <v>391.36</v>
      </c>
      <c r="J136" s="47">
        <v>486.66</v>
      </c>
      <c r="K136" s="75">
        <v>513.91</v>
      </c>
      <c r="L136" s="47">
        <v>655.48</v>
      </c>
      <c r="M136" s="75">
        <v>505.31</v>
      </c>
      <c r="N136" s="47">
        <f t="shared" si="1"/>
        <v>5524.86</v>
      </c>
    </row>
    <row r="137" spans="1:14" x14ac:dyDescent="0.2">
      <c r="A137" s="52"/>
      <c r="B137" s="47"/>
      <c r="C137" s="47"/>
      <c r="D137" s="47"/>
      <c r="E137" s="47"/>
      <c r="F137" s="47"/>
      <c r="G137" s="47"/>
      <c r="H137" s="47">
        <v>0</v>
      </c>
      <c r="I137" s="47">
        <v>0</v>
      </c>
      <c r="J137" s="47">
        <v>0</v>
      </c>
      <c r="K137" s="75">
        <v>0</v>
      </c>
      <c r="L137" s="47">
        <v>0</v>
      </c>
      <c r="M137" s="75">
        <v>0</v>
      </c>
      <c r="N137" s="47"/>
    </row>
    <row r="138" spans="1:14" x14ac:dyDescent="0.2">
      <c r="A138" s="53" t="s">
        <v>156</v>
      </c>
      <c r="B138" s="54">
        <v>347842.78</v>
      </c>
      <c r="C138" s="54">
        <v>457466.57</v>
      </c>
      <c r="D138" s="54">
        <v>478743.02999999991</v>
      </c>
      <c r="E138" s="54">
        <v>445706.77</v>
      </c>
      <c r="F138" s="54">
        <v>417622.89000000007</v>
      </c>
      <c r="G138" s="54">
        <v>586715.10999999987</v>
      </c>
      <c r="H138" s="54">
        <v>385790.13000000006</v>
      </c>
      <c r="I138" s="54">
        <v>410722.51999999996</v>
      </c>
      <c r="J138" s="54">
        <v>510265.02999999997</v>
      </c>
      <c r="K138" s="78">
        <v>539955.05999999994</v>
      </c>
      <c r="L138" s="54">
        <v>689510.26</v>
      </c>
      <c r="M138" s="78">
        <v>530865.47000000009</v>
      </c>
      <c r="N138" s="54">
        <f t="shared" si="1"/>
        <v>5801205.6199999992</v>
      </c>
    </row>
    <row r="139" spans="1:14" x14ac:dyDescent="0.2">
      <c r="A139" s="55"/>
      <c r="B139" s="47"/>
      <c r="C139" s="47"/>
      <c r="D139" s="47"/>
      <c r="E139" s="47"/>
      <c r="F139" s="47"/>
      <c r="G139" s="47"/>
      <c r="H139" s="47"/>
      <c r="J139" s="47"/>
      <c r="K139" s="75"/>
      <c r="L139" s="47"/>
      <c r="M139" s="75"/>
      <c r="N139" s="47"/>
    </row>
    <row r="140" spans="1:14" x14ac:dyDescent="0.2">
      <c r="A140" s="51" t="s">
        <v>157</v>
      </c>
      <c r="B140" s="47"/>
      <c r="C140" s="47"/>
      <c r="D140" s="47"/>
      <c r="E140" s="47"/>
      <c r="F140" s="47"/>
      <c r="G140" s="47"/>
      <c r="H140" s="47"/>
      <c r="J140" s="47"/>
      <c r="K140" s="75"/>
      <c r="L140" s="47"/>
      <c r="M140" s="75"/>
      <c r="N140" s="47"/>
    </row>
    <row r="141" spans="1:14" x14ac:dyDescent="0.2">
      <c r="A141" s="51" t="s">
        <v>71</v>
      </c>
      <c r="B141" s="47"/>
      <c r="C141" s="47"/>
      <c r="D141" s="47"/>
      <c r="E141" s="47"/>
      <c r="F141" s="47"/>
      <c r="G141" s="47"/>
      <c r="H141" s="47"/>
      <c r="J141" s="47"/>
      <c r="K141" s="75"/>
      <c r="L141" s="47"/>
      <c r="M141" s="75"/>
      <c r="N141" s="47"/>
    </row>
    <row r="142" spans="1:14" x14ac:dyDescent="0.2">
      <c r="A142" s="52" t="s">
        <v>158</v>
      </c>
      <c r="B142" s="47">
        <v>634547.79000000015</v>
      </c>
      <c r="C142" s="47">
        <v>652369.23</v>
      </c>
      <c r="D142" s="47">
        <v>652614.7300000001</v>
      </c>
      <c r="E142" s="47">
        <v>605014.62999999989</v>
      </c>
      <c r="F142" s="47">
        <v>553718.99999999977</v>
      </c>
      <c r="G142" s="47">
        <v>638029.98</v>
      </c>
      <c r="H142" s="47">
        <v>486415.0199999999</v>
      </c>
      <c r="I142" s="47">
        <v>558944.79</v>
      </c>
      <c r="J142" s="47">
        <v>618299</v>
      </c>
      <c r="K142" s="75">
        <v>570421.19000000006</v>
      </c>
      <c r="L142" s="47">
        <v>586870.43999999994</v>
      </c>
      <c r="M142" s="75">
        <v>671476.2999999997</v>
      </c>
      <c r="N142" s="47">
        <f t="shared" ref="N142:N198" si="2">SUM(B142:M142)</f>
        <v>7228722.1000000006</v>
      </c>
    </row>
    <row r="143" spans="1:14" x14ac:dyDescent="0.2">
      <c r="A143" s="52"/>
      <c r="B143" s="47"/>
      <c r="C143" s="47"/>
      <c r="D143" s="47"/>
      <c r="E143" s="47"/>
      <c r="F143" s="47"/>
      <c r="G143" s="47"/>
      <c r="H143" s="47"/>
      <c r="J143" s="47">
        <v>0</v>
      </c>
      <c r="K143" s="75">
        <v>0</v>
      </c>
      <c r="L143" s="47">
        <v>0</v>
      </c>
      <c r="M143" s="75">
        <v>0</v>
      </c>
      <c r="N143" s="47"/>
    </row>
    <row r="144" spans="1:14" x14ac:dyDescent="0.2">
      <c r="A144" s="52" t="s">
        <v>159</v>
      </c>
      <c r="B144" s="47">
        <v>239246.94</v>
      </c>
      <c r="C144" s="47">
        <v>245966.26</v>
      </c>
      <c r="D144" s="47">
        <v>246058.83</v>
      </c>
      <c r="E144" s="47">
        <v>228111.91</v>
      </c>
      <c r="F144" s="47">
        <v>208771.64</v>
      </c>
      <c r="G144" s="47">
        <v>240559.86</v>
      </c>
      <c r="H144" s="47">
        <v>183395.65</v>
      </c>
      <c r="I144" s="47">
        <v>210741.94</v>
      </c>
      <c r="J144" s="47">
        <v>233120.58</v>
      </c>
      <c r="K144" s="75">
        <v>215068.96</v>
      </c>
      <c r="L144" s="47">
        <v>221270.9</v>
      </c>
      <c r="M144" s="75">
        <v>253170.31</v>
      </c>
      <c r="N144" s="47">
        <f t="shared" si="2"/>
        <v>2725483.78</v>
      </c>
    </row>
    <row r="145" spans="1:14" x14ac:dyDescent="0.2">
      <c r="A145" s="52"/>
      <c r="B145" s="47"/>
      <c r="C145" s="47"/>
      <c r="D145" s="47"/>
      <c r="E145" s="47"/>
      <c r="F145" s="47"/>
      <c r="G145" s="47"/>
      <c r="H145" s="47"/>
      <c r="J145" s="47">
        <v>0</v>
      </c>
      <c r="K145" s="75">
        <v>0</v>
      </c>
      <c r="L145" s="47">
        <v>0</v>
      </c>
      <c r="M145" s="75">
        <v>0</v>
      </c>
      <c r="N145" s="47"/>
    </row>
    <row r="146" spans="1:14" x14ac:dyDescent="0.2">
      <c r="A146" s="51" t="s">
        <v>66</v>
      </c>
      <c r="B146" s="47"/>
      <c r="C146" s="47"/>
      <c r="D146" s="47"/>
      <c r="E146" s="47"/>
      <c r="F146" s="47"/>
      <c r="G146" s="47"/>
      <c r="H146" s="47"/>
      <c r="J146" s="47">
        <v>0</v>
      </c>
      <c r="K146" s="75">
        <v>0</v>
      </c>
      <c r="L146" s="47">
        <v>0</v>
      </c>
      <c r="M146" s="75">
        <v>0</v>
      </c>
      <c r="N146" s="47"/>
    </row>
    <row r="147" spans="1:14" x14ac:dyDescent="0.2">
      <c r="A147" s="52" t="s">
        <v>160</v>
      </c>
      <c r="B147" s="47">
        <v>23494.26</v>
      </c>
      <c r="C147" s="47">
        <v>24154.1</v>
      </c>
      <c r="D147" s="47">
        <v>24163.19</v>
      </c>
      <c r="E147" s="47">
        <v>22400.79</v>
      </c>
      <c r="F147" s="47">
        <v>20501.560000000001</v>
      </c>
      <c r="G147" s="47">
        <v>23623.19</v>
      </c>
      <c r="H147" s="47">
        <v>18009.61</v>
      </c>
      <c r="I147" s="47">
        <v>20695.04</v>
      </c>
      <c r="J147" s="47">
        <v>22892.639999999999</v>
      </c>
      <c r="K147" s="75">
        <v>21119.96</v>
      </c>
      <c r="L147" s="47">
        <v>21728.99</v>
      </c>
      <c r="M147" s="75">
        <v>24861.54</v>
      </c>
      <c r="N147" s="47">
        <f t="shared" si="2"/>
        <v>267644.87</v>
      </c>
    </row>
    <row r="148" spans="1:14" x14ac:dyDescent="0.2">
      <c r="A148" s="52" t="s">
        <v>161</v>
      </c>
      <c r="B148" s="47">
        <v>1956.01</v>
      </c>
      <c r="C148" s="47">
        <v>2010.95</v>
      </c>
      <c r="D148" s="47">
        <v>2011.71</v>
      </c>
      <c r="E148" s="47">
        <v>1864.98</v>
      </c>
      <c r="F148" s="47">
        <v>1706.86</v>
      </c>
      <c r="G148" s="47">
        <v>1966.75</v>
      </c>
      <c r="H148" s="47">
        <v>1499.39</v>
      </c>
      <c r="I148" s="47">
        <v>1722.96</v>
      </c>
      <c r="J148" s="47">
        <v>1905.93</v>
      </c>
      <c r="K148" s="75">
        <v>1758.34</v>
      </c>
      <c r="L148" s="47">
        <v>1809.05</v>
      </c>
      <c r="M148" s="75">
        <v>2069.85</v>
      </c>
      <c r="N148" s="47">
        <f t="shared" si="2"/>
        <v>22282.78</v>
      </c>
    </row>
    <row r="149" spans="1:14" x14ac:dyDescent="0.2">
      <c r="A149" s="52" t="s">
        <v>162</v>
      </c>
      <c r="B149" s="47">
        <v>67531.81</v>
      </c>
      <c r="C149" s="47">
        <v>69428.460000000006</v>
      </c>
      <c r="D149" s="47">
        <v>69454.59</v>
      </c>
      <c r="E149" s="47">
        <v>64388.74</v>
      </c>
      <c r="F149" s="47">
        <v>58929.599999999999</v>
      </c>
      <c r="G149" s="47">
        <v>67902.399999999994</v>
      </c>
      <c r="H149" s="47">
        <v>51766.76</v>
      </c>
      <c r="I149" s="47">
        <v>59485.75</v>
      </c>
      <c r="J149" s="47">
        <v>65802.53</v>
      </c>
      <c r="K149" s="75">
        <v>60707.13</v>
      </c>
      <c r="L149" s="47">
        <v>62457.74</v>
      </c>
      <c r="M149" s="75">
        <v>71461.929999999993</v>
      </c>
      <c r="N149" s="47">
        <f t="shared" si="2"/>
        <v>769317.44</v>
      </c>
    </row>
    <row r="150" spans="1:14" x14ac:dyDescent="0.2">
      <c r="A150" s="52" t="s">
        <v>163</v>
      </c>
      <c r="B150" s="47">
        <v>219.3</v>
      </c>
      <c r="C150" s="47">
        <v>225.46</v>
      </c>
      <c r="D150" s="47">
        <v>225.55</v>
      </c>
      <c r="E150" s="47">
        <v>209.09</v>
      </c>
      <c r="F150" s="47">
        <v>191.37</v>
      </c>
      <c r="G150" s="47">
        <v>220.5</v>
      </c>
      <c r="H150" s="47">
        <v>168.11</v>
      </c>
      <c r="I150" s="47">
        <v>193.17</v>
      </c>
      <c r="J150" s="47">
        <v>213.69</v>
      </c>
      <c r="K150" s="75">
        <v>197.14</v>
      </c>
      <c r="L150" s="47">
        <v>202.82</v>
      </c>
      <c r="M150" s="75">
        <v>232.06</v>
      </c>
      <c r="N150" s="47">
        <f t="shared" si="2"/>
        <v>2498.2600000000002</v>
      </c>
    </row>
    <row r="151" spans="1:14" x14ac:dyDescent="0.2">
      <c r="A151" s="52" t="s">
        <v>164</v>
      </c>
      <c r="B151" s="47">
        <v>2241.2399999999998</v>
      </c>
      <c r="C151" s="47">
        <v>2304.19</v>
      </c>
      <c r="D151" s="47">
        <v>2305.06</v>
      </c>
      <c r="E151" s="47">
        <v>2136.9299999999998</v>
      </c>
      <c r="F151" s="47">
        <v>1955.75</v>
      </c>
      <c r="G151" s="47">
        <v>2253.54</v>
      </c>
      <c r="H151" s="47">
        <v>1718.03</v>
      </c>
      <c r="I151" s="47">
        <v>1974.21</v>
      </c>
      <c r="J151" s="47">
        <v>2183.85</v>
      </c>
      <c r="K151" s="75">
        <v>2014.75</v>
      </c>
      <c r="L151" s="47">
        <v>2072.85</v>
      </c>
      <c r="M151" s="75">
        <v>2371.6799999999998</v>
      </c>
      <c r="N151" s="47">
        <f t="shared" si="2"/>
        <v>25532.079999999998</v>
      </c>
    </row>
    <row r="152" spans="1:14" x14ac:dyDescent="0.2">
      <c r="A152" s="52" t="s">
        <v>165</v>
      </c>
      <c r="B152" s="47">
        <v>2799.82</v>
      </c>
      <c r="C152" s="47">
        <v>2878.45</v>
      </c>
      <c r="D152" s="47">
        <v>2879.53</v>
      </c>
      <c r="E152" s="47">
        <v>2669.51</v>
      </c>
      <c r="F152" s="47">
        <v>2443.1799999999998</v>
      </c>
      <c r="G152" s="47">
        <v>2815.18</v>
      </c>
      <c r="H152" s="47">
        <v>2146.21</v>
      </c>
      <c r="I152" s="47">
        <v>2466.23</v>
      </c>
      <c r="J152" s="47">
        <v>2728.12</v>
      </c>
      <c r="K152" s="75">
        <v>2516.87</v>
      </c>
      <c r="L152" s="47">
        <v>2589.4499999999998</v>
      </c>
      <c r="M152" s="75">
        <v>2962.76</v>
      </c>
      <c r="N152" s="47">
        <f t="shared" si="2"/>
        <v>31895.309999999998</v>
      </c>
    </row>
    <row r="153" spans="1:14" x14ac:dyDescent="0.2">
      <c r="A153" s="52" t="s">
        <v>166</v>
      </c>
      <c r="B153" s="47">
        <v>2240.16</v>
      </c>
      <c r="C153" s="47">
        <v>2303.08</v>
      </c>
      <c r="D153" s="47">
        <v>2303.9499999999998</v>
      </c>
      <c r="E153" s="47">
        <v>2135.9</v>
      </c>
      <c r="F153" s="47">
        <v>1954.81</v>
      </c>
      <c r="G153" s="47">
        <v>2252.46</v>
      </c>
      <c r="H153" s="47">
        <v>1717.21</v>
      </c>
      <c r="I153" s="47">
        <v>1973.26</v>
      </c>
      <c r="J153" s="47">
        <v>2182.8000000000002</v>
      </c>
      <c r="K153" s="75">
        <v>2013.78</v>
      </c>
      <c r="L153" s="47">
        <v>2071.85</v>
      </c>
      <c r="M153" s="75">
        <v>2370.5300000000002</v>
      </c>
      <c r="N153" s="47">
        <f t="shared" si="2"/>
        <v>25519.789999999994</v>
      </c>
    </row>
    <row r="154" spans="1:14" x14ac:dyDescent="0.2">
      <c r="A154" s="52" t="s">
        <v>167</v>
      </c>
      <c r="B154" s="47">
        <v>630.35</v>
      </c>
      <c r="C154" s="47">
        <v>648.05999999999995</v>
      </c>
      <c r="D154" s="47">
        <v>648.29999999999995</v>
      </c>
      <c r="E154" s="47">
        <v>601.01</v>
      </c>
      <c r="F154" s="47">
        <v>550.05999999999995</v>
      </c>
      <c r="G154" s="47">
        <v>633.80999999999995</v>
      </c>
      <c r="H154" s="47">
        <v>483.2</v>
      </c>
      <c r="I154" s="47">
        <v>555.25</v>
      </c>
      <c r="J154" s="47">
        <v>614.21</v>
      </c>
      <c r="K154" s="75">
        <v>566.65</v>
      </c>
      <c r="L154" s="47">
        <v>582.99</v>
      </c>
      <c r="M154" s="75">
        <v>667.04</v>
      </c>
      <c r="N154" s="47">
        <f t="shared" si="2"/>
        <v>7180.9299999999994</v>
      </c>
    </row>
    <row r="155" spans="1:14" x14ac:dyDescent="0.2">
      <c r="A155" s="52" t="s">
        <v>168</v>
      </c>
      <c r="B155" s="47">
        <v>11156.47</v>
      </c>
      <c r="C155" s="47">
        <v>11469.8</v>
      </c>
      <c r="D155" s="47">
        <v>11474.12</v>
      </c>
      <c r="E155" s="47">
        <v>10637.23</v>
      </c>
      <c r="F155" s="47">
        <v>9735.36</v>
      </c>
      <c r="G155" s="47">
        <v>11217.69</v>
      </c>
      <c r="H155" s="47">
        <v>8552.0300000000007</v>
      </c>
      <c r="I155" s="47">
        <v>9827.24</v>
      </c>
      <c r="J155" s="47">
        <v>10870.79</v>
      </c>
      <c r="K155" s="75">
        <v>10029.01</v>
      </c>
      <c r="L155" s="47">
        <v>10318.219999999999</v>
      </c>
      <c r="M155" s="75">
        <v>11805.74</v>
      </c>
      <c r="N155" s="47">
        <f t="shared" si="2"/>
        <v>127093.70000000001</v>
      </c>
    </row>
    <row r="156" spans="1:14" x14ac:dyDescent="0.2">
      <c r="A156" s="52"/>
      <c r="B156" s="47"/>
      <c r="C156" s="47"/>
      <c r="D156" s="47"/>
      <c r="E156" s="47"/>
      <c r="F156" s="47"/>
      <c r="G156" s="47"/>
      <c r="H156" s="47"/>
      <c r="J156" s="47">
        <v>0</v>
      </c>
      <c r="K156" s="75">
        <v>0</v>
      </c>
      <c r="L156" s="47">
        <v>0</v>
      </c>
      <c r="M156" s="75">
        <v>0</v>
      </c>
      <c r="N156" s="47"/>
    </row>
    <row r="157" spans="1:14" x14ac:dyDescent="0.2">
      <c r="A157" s="53" t="s">
        <v>169</v>
      </c>
      <c r="B157" s="54">
        <v>986064.15000000026</v>
      </c>
      <c r="C157" s="54">
        <v>1013758.0399999998</v>
      </c>
      <c r="D157" s="54">
        <v>1014139.56</v>
      </c>
      <c r="E157" s="54">
        <v>940170.72</v>
      </c>
      <c r="F157" s="54">
        <v>860459.19</v>
      </c>
      <c r="G157" s="54">
        <v>991475.36</v>
      </c>
      <c r="H157" s="54">
        <v>755871.21999999986</v>
      </c>
      <c r="I157" s="54">
        <v>868579.83999999997</v>
      </c>
      <c r="J157" s="54">
        <v>960814.14</v>
      </c>
      <c r="K157" s="78">
        <v>886413.78</v>
      </c>
      <c r="L157" s="54">
        <v>911975.29999999981</v>
      </c>
      <c r="M157" s="78">
        <v>1043449.7399999999</v>
      </c>
      <c r="N157" s="54">
        <f t="shared" si="2"/>
        <v>11233171.040000001</v>
      </c>
    </row>
    <row r="158" spans="1:14" x14ac:dyDescent="0.2">
      <c r="A158" s="55"/>
      <c r="B158" s="47"/>
      <c r="C158" s="47"/>
      <c r="D158" s="47"/>
      <c r="E158" s="47"/>
      <c r="F158" s="47"/>
      <c r="G158" s="47"/>
      <c r="H158" s="47"/>
      <c r="J158" s="47">
        <v>0</v>
      </c>
      <c r="K158" s="75">
        <v>0</v>
      </c>
      <c r="L158" s="47">
        <v>0</v>
      </c>
      <c r="M158" s="75">
        <v>0</v>
      </c>
      <c r="N158" s="47"/>
    </row>
    <row r="159" spans="1:14" x14ac:dyDescent="0.2">
      <c r="A159" s="51" t="s">
        <v>170</v>
      </c>
      <c r="B159" s="47"/>
      <c r="C159" s="47"/>
      <c r="D159" s="47"/>
      <c r="E159" s="47"/>
      <c r="F159" s="47"/>
      <c r="G159" s="47"/>
      <c r="H159" s="47"/>
      <c r="J159" s="47">
        <v>0</v>
      </c>
      <c r="K159" s="75">
        <v>0</v>
      </c>
      <c r="L159" s="47">
        <v>0</v>
      </c>
      <c r="M159" s="75">
        <v>0</v>
      </c>
      <c r="N159" s="47"/>
    </row>
    <row r="160" spans="1:14" x14ac:dyDescent="0.2">
      <c r="A160" s="51" t="s">
        <v>133</v>
      </c>
      <c r="B160" s="47"/>
      <c r="C160" s="47"/>
      <c r="D160" s="47"/>
      <c r="E160" s="47"/>
      <c r="F160" s="47"/>
      <c r="G160" s="47"/>
      <c r="H160" s="47"/>
      <c r="J160" s="47">
        <v>0</v>
      </c>
      <c r="K160" s="75">
        <v>0</v>
      </c>
      <c r="L160" s="47">
        <v>0</v>
      </c>
      <c r="M160" s="75">
        <v>0</v>
      </c>
      <c r="N160" s="47"/>
    </row>
    <row r="161" spans="1:14" x14ac:dyDescent="0.2">
      <c r="A161" s="52" t="s">
        <v>171</v>
      </c>
      <c r="B161" s="47">
        <v>296.17</v>
      </c>
      <c r="C161" s="47">
        <v>296.17</v>
      </c>
      <c r="D161" s="47">
        <v>296.17</v>
      </c>
      <c r="E161" s="47">
        <v>296.17</v>
      </c>
      <c r="F161" s="47">
        <v>296.17</v>
      </c>
      <c r="G161" s="47">
        <v>296.17</v>
      </c>
      <c r="H161" s="47">
        <v>296.17</v>
      </c>
      <c r="I161" s="47">
        <v>296.17</v>
      </c>
      <c r="J161" s="47">
        <v>296.17</v>
      </c>
      <c r="K161" s="75">
        <v>296.17</v>
      </c>
      <c r="L161" s="47">
        <v>296.17</v>
      </c>
      <c r="M161" s="75">
        <v>296.17</v>
      </c>
      <c r="N161" s="47">
        <f t="shared" si="2"/>
        <v>3554.0400000000004</v>
      </c>
    </row>
    <row r="162" spans="1:14" x14ac:dyDescent="0.2">
      <c r="A162" s="52"/>
      <c r="B162" s="47"/>
      <c r="C162" s="47"/>
      <c r="D162" s="47"/>
      <c r="E162" s="47"/>
      <c r="F162" s="47"/>
      <c r="G162" s="47"/>
      <c r="H162" s="47"/>
      <c r="J162" s="47">
        <v>0</v>
      </c>
      <c r="K162" s="75">
        <v>0</v>
      </c>
      <c r="L162" s="47">
        <v>0</v>
      </c>
      <c r="M162" s="75">
        <v>0</v>
      </c>
      <c r="N162" s="47"/>
    </row>
    <row r="163" spans="1:14" x14ac:dyDescent="0.2">
      <c r="A163" s="51" t="s">
        <v>71</v>
      </c>
      <c r="B163" s="47"/>
      <c r="C163" s="47"/>
      <c r="D163" s="47"/>
      <c r="E163" s="47"/>
      <c r="F163" s="47"/>
      <c r="G163" s="47"/>
      <c r="H163" s="47"/>
      <c r="J163" s="47">
        <v>0</v>
      </c>
      <c r="K163" s="75">
        <v>0</v>
      </c>
      <c r="L163" s="47">
        <v>0</v>
      </c>
      <c r="M163" s="75">
        <v>0</v>
      </c>
      <c r="N163" s="47"/>
    </row>
    <row r="164" spans="1:14" x14ac:dyDescent="0.2">
      <c r="A164" s="52" t="s">
        <v>172</v>
      </c>
      <c r="B164" s="47">
        <v>294346.57171603671</v>
      </c>
      <c r="C164" s="47">
        <v>294551.41171603661</v>
      </c>
      <c r="D164" s="47">
        <v>298049.14171603671</v>
      </c>
      <c r="E164" s="47">
        <v>307112.93171603663</v>
      </c>
      <c r="F164" s="47">
        <v>303473.73171603662</v>
      </c>
      <c r="G164" s="47">
        <v>314454.10171603662</v>
      </c>
      <c r="H164" s="47">
        <v>283532.09171603655</v>
      </c>
      <c r="I164" s="47">
        <v>284721.93171603669</v>
      </c>
      <c r="J164" s="47">
        <v>339525.58171603672</v>
      </c>
      <c r="K164" s="75">
        <v>318762.48171603668</v>
      </c>
      <c r="L164" s="47">
        <v>305462.60171603668</v>
      </c>
      <c r="M164" s="75">
        <v>323969.59171603667</v>
      </c>
      <c r="N164" s="47">
        <f t="shared" si="2"/>
        <v>3667962.1705924398</v>
      </c>
    </row>
    <row r="165" spans="1:14" x14ac:dyDescent="0.2">
      <c r="A165" s="52"/>
      <c r="B165" s="47"/>
      <c r="C165" s="47"/>
      <c r="D165" s="47"/>
      <c r="E165" s="47"/>
      <c r="F165" s="47"/>
      <c r="G165" s="47"/>
      <c r="H165" s="47"/>
      <c r="J165" s="47">
        <v>0</v>
      </c>
      <c r="K165" s="75">
        <v>0</v>
      </c>
      <c r="L165" s="47">
        <v>0</v>
      </c>
      <c r="M165" s="75">
        <v>0</v>
      </c>
      <c r="N165" s="47"/>
    </row>
    <row r="166" spans="1:14" x14ac:dyDescent="0.2">
      <c r="A166" s="52" t="s">
        <v>173</v>
      </c>
      <c r="B166" s="47">
        <v>1220.54</v>
      </c>
      <c r="C166" s="47">
        <v>1221.3900000000001</v>
      </c>
      <c r="D166" s="47">
        <v>1235.9000000000001</v>
      </c>
      <c r="E166" s="47">
        <v>1273.48</v>
      </c>
      <c r="F166" s="47">
        <v>1258.3900000000001</v>
      </c>
      <c r="G166" s="47">
        <v>1303.92</v>
      </c>
      <c r="H166" s="47">
        <v>1175.7</v>
      </c>
      <c r="I166" s="47">
        <v>1180.6300000000001</v>
      </c>
      <c r="J166" s="47">
        <v>1407.88</v>
      </c>
      <c r="K166" s="75">
        <v>1321.79</v>
      </c>
      <c r="L166" s="47">
        <v>1266.6400000000001</v>
      </c>
      <c r="M166" s="75">
        <v>1343.38</v>
      </c>
      <c r="N166" s="47">
        <f t="shared" si="2"/>
        <v>15209.640000000003</v>
      </c>
    </row>
    <row r="167" spans="1:14" x14ac:dyDescent="0.2">
      <c r="A167" s="52" t="s">
        <v>174</v>
      </c>
      <c r="B167" s="47">
        <v>18279.419999999998</v>
      </c>
      <c r="C167" s="47">
        <v>18292.150000000001</v>
      </c>
      <c r="D167" s="47">
        <v>18509.36</v>
      </c>
      <c r="E167" s="47">
        <v>19072.240000000002</v>
      </c>
      <c r="F167" s="47">
        <v>18846.240000000002</v>
      </c>
      <c r="G167" s="47">
        <v>19528.14</v>
      </c>
      <c r="H167" s="47">
        <v>17607.830000000002</v>
      </c>
      <c r="I167" s="47">
        <v>17681.72</v>
      </c>
      <c r="J167" s="47">
        <v>21085.119999999999</v>
      </c>
      <c r="K167" s="75">
        <v>19795.7</v>
      </c>
      <c r="L167" s="47">
        <v>18969.75</v>
      </c>
      <c r="M167" s="75">
        <v>20119.060000000001</v>
      </c>
      <c r="N167" s="47">
        <f t="shared" si="2"/>
        <v>227786.73</v>
      </c>
    </row>
    <row r="168" spans="1:14" x14ac:dyDescent="0.2">
      <c r="A168" s="52" t="s">
        <v>175</v>
      </c>
      <c r="B168" s="47">
        <v>1626.78</v>
      </c>
      <c r="C168" s="47">
        <v>1627.91</v>
      </c>
      <c r="D168" s="47">
        <v>1647.25</v>
      </c>
      <c r="E168" s="47">
        <v>1697.34</v>
      </c>
      <c r="F168" s="47">
        <v>1677.23</v>
      </c>
      <c r="G168" s="47">
        <v>1737.91</v>
      </c>
      <c r="H168" s="47">
        <v>1567.01</v>
      </c>
      <c r="I168" s="47">
        <v>1573.59</v>
      </c>
      <c r="J168" s="47">
        <v>1876.48</v>
      </c>
      <c r="K168" s="75">
        <v>1761.72</v>
      </c>
      <c r="L168" s="47">
        <v>1688.22</v>
      </c>
      <c r="M168" s="75">
        <v>1790.5</v>
      </c>
      <c r="N168" s="47">
        <f t="shared" si="2"/>
        <v>20271.940000000002</v>
      </c>
    </row>
    <row r="169" spans="1:14" x14ac:dyDescent="0.2">
      <c r="A169" s="52"/>
      <c r="B169" s="47"/>
      <c r="C169" s="47"/>
      <c r="D169" s="47"/>
      <c r="E169" s="47"/>
      <c r="F169" s="47"/>
      <c r="G169" s="47"/>
      <c r="H169" s="47"/>
      <c r="J169" s="47"/>
      <c r="K169" s="75"/>
      <c r="L169" s="47"/>
      <c r="M169" s="75"/>
      <c r="N169" s="47"/>
    </row>
    <row r="170" spans="1:14" x14ac:dyDescent="0.2">
      <c r="A170" s="51" t="s">
        <v>66</v>
      </c>
      <c r="B170" s="47"/>
      <c r="C170" s="47"/>
      <c r="D170" s="47"/>
      <c r="E170" s="47"/>
      <c r="F170" s="47"/>
      <c r="G170" s="47"/>
      <c r="H170" s="47"/>
      <c r="J170" s="47"/>
      <c r="K170" s="75"/>
      <c r="L170" s="47"/>
      <c r="M170" s="75"/>
      <c r="N170" s="47"/>
    </row>
    <row r="171" spans="1:14" x14ac:dyDescent="0.2">
      <c r="A171" s="52" t="s">
        <v>176</v>
      </c>
      <c r="B171" s="47">
        <v>57417.06</v>
      </c>
      <c r="C171" s="47">
        <v>57457.01</v>
      </c>
      <c r="D171" s="47">
        <v>58139.31</v>
      </c>
      <c r="E171" s="47">
        <v>59907.34</v>
      </c>
      <c r="F171" s="47">
        <v>59197.46</v>
      </c>
      <c r="G171" s="47">
        <v>61339.360000000001</v>
      </c>
      <c r="H171" s="47">
        <v>55307.519999999997</v>
      </c>
      <c r="I171" s="47">
        <v>55539.61</v>
      </c>
      <c r="J171" s="47">
        <v>66229.95</v>
      </c>
      <c r="K171" s="75">
        <v>62179.78</v>
      </c>
      <c r="L171" s="47">
        <v>59585.42</v>
      </c>
      <c r="M171" s="75">
        <v>63195.5</v>
      </c>
      <c r="N171" s="47">
        <f t="shared" si="2"/>
        <v>715495.32000000007</v>
      </c>
    </row>
    <row r="172" spans="1:14" x14ac:dyDescent="0.2">
      <c r="A172" s="52"/>
      <c r="B172" s="47"/>
      <c r="C172" s="47"/>
      <c r="D172" s="47"/>
      <c r="E172" s="47"/>
      <c r="F172" s="47"/>
      <c r="G172" s="47"/>
      <c r="H172" s="47"/>
      <c r="J172" s="47"/>
      <c r="K172" s="75"/>
      <c r="L172" s="47"/>
      <c r="M172" s="75"/>
      <c r="N172" s="47"/>
    </row>
    <row r="173" spans="1:14" x14ac:dyDescent="0.2">
      <c r="A173" s="53" t="s">
        <v>177</v>
      </c>
      <c r="B173" s="54">
        <v>373186.54171603668</v>
      </c>
      <c r="C173" s="54">
        <v>373446.04171603662</v>
      </c>
      <c r="D173" s="54">
        <v>377877.1317160367</v>
      </c>
      <c r="E173" s="54">
        <v>389359.50171603658</v>
      </c>
      <c r="F173" s="54">
        <v>384749.22171603661</v>
      </c>
      <c r="G173" s="54">
        <v>398659.60171603656</v>
      </c>
      <c r="H173" s="54">
        <v>359486.32171603659</v>
      </c>
      <c r="I173" s="54">
        <v>360993.65171603666</v>
      </c>
      <c r="J173" s="54">
        <v>430421.18171603669</v>
      </c>
      <c r="K173" s="78">
        <v>404117.6417160366</v>
      </c>
      <c r="L173" s="54">
        <v>387268.80171603663</v>
      </c>
      <c r="M173" s="78">
        <v>410714.20171603665</v>
      </c>
      <c r="N173" s="54">
        <f t="shared" si="2"/>
        <v>4650279.8405924393</v>
      </c>
    </row>
    <row r="174" spans="1:14" x14ac:dyDescent="0.2">
      <c r="A174" s="55"/>
      <c r="B174" s="47"/>
      <c r="C174" s="47"/>
      <c r="D174" s="47"/>
      <c r="E174" s="47"/>
      <c r="F174" s="47"/>
      <c r="G174" s="47"/>
      <c r="H174" s="47"/>
      <c r="J174" s="47"/>
      <c r="K174" s="75"/>
      <c r="L174" s="47"/>
      <c r="M174" s="75"/>
      <c r="N174" s="47"/>
    </row>
    <row r="175" spans="1:14" x14ac:dyDescent="0.2">
      <c r="A175" s="51" t="s">
        <v>178</v>
      </c>
      <c r="B175" s="47"/>
      <c r="C175" s="47"/>
      <c r="D175" s="47"/>
      <c r="E175" s="47"/>
      <c r="F175" s="47"/>
      <c r="G175" s="47"/>
      <c r="H175" s="47"/>
      <c r="J175" s="47"/>
      <c r="K175" s="75"/>
      <c r="L175" s="47"/>
      <c r="M175" s="75"/>
      <c r="N175" s="47"/>
    </row>
    <row r="176" spans="1:14" x14ac:dyDescent="0.2">
      <c r="A176" s="51" t="s">
        <v>71</v>
      </c>
      <c r="B176" s="47"/>
      <c r="C176" s="47"/>
      <c r="D176" s="47"/>
      <c r="E176" s="47"/>
      <c r="F176" s="47"/>
      <c r="G176" s="47"/>
      <c r="H176" s="47"/>
      <c r="J176" s="47"/>
      <c r="K176" s="75"/>
      <c r="L176" s="47"/>
      <c r="M176" s="75"/>
      <c r="N176" s="47"/>
    </row>
    <row r="177" spans="1:14" x14ac:dyDescent="0.2">
      <c r="A177" s="52" t="s">
        <v>179</v>
      </c>
      <c r="B177" s="47">
        <v>94975.507532730408</v>
      </c>
      <c r="C177" s="47">
        <v>102537.19753273042</v>
      </c>
      <c r="D177" s="47">
        <v>99077.967532730385</v>
      </c>
      <c r="E177" s="47">
        <v>110807.66753273038</v>
      </c>
      <c r="F177" s="47">
        <v>98290.42753273042</v>
      </c>
      <c r="G177" s="47">
        <v>116541.3475327304</v>
      </c>
      <c r="H177" s="47">
        <v>106014.77753273041</v>
      </c>
      <c r="I177" s="47">
        <v>103175.1575327304</v>
      </c>
      <c r="J177" s="47">
        <v>112871.01753273036</v>
      </c>
      <c r="K177" s="75">
        <v>121012.6275327304</v>
      </c>
      <c r="L177" s="47">
        <v>101765.03753273039</v>
      </c>
      <c r="M177" s="75">
        <v>122162.02753273032</v>
      </c>
      <c r="N177" s="47">
        <f t="shared" si="2"/>
        <v>1289230.7603927646</v>
      </c>
    </row>
    <row r="178" spans="1:14" x14ac:dyDescent="0.2">
      <c r="A178" s="52"/>
      <c r="B178" s="47"/>
      <c r="C178" s="47"/>
      <c r="D178" s="47"/>
      <c r="E178" s="47"/>
      <c r="F178" s="47"/>
      <c r="G178" s="47"/>
      <c r="H178" s="47"/>
      <c r="J178" s="47"/>
      <c r="K178" s="75"/>
      <c r="L178" s="47"/>
      <c r="M178" s="75"/>
      <c r="N178" s="47"/>
    </row>
    <row r="179" spans="1:14" x14ac:dyDescent="0.2">
      <c r="A179" s="52" t="s">
        <v>180</v>
      </c>
      <c r="B179" s="47">
        <v>10629.29</v>
      </c>
      <c r="C179" s="47">
        <v>11475.57</v>
      </c>
      <c r="D179" s="47">
        <v>11088.42</v>
      </c>
      <c r="E179" s="47">
        <v>12401.17</v>
      </c>
      <c r="F179" s="47">
        <v>11000.28</v>
      </c>
      <c r="G179" s="47">
        <v>13042.85</v>
      </c>
      <c r="H179" s="47">
        <v>11864.76</v>
      </c>
      <c r="I179" s="47">
        <v>11546.96</v>
      </c>
      <c r="J179" s="47">
        <v>12632.08</v>
      </c>
      <c r="K179" s="75">
        <v>13491.76</v>
      </c>
      <c r="L179" s="47">
        <v>11389.15</v>
      </c>
      <c r="M179" s="75">
        <v>13569.06</v>
      </c>
      <c r="N179" s="47">
        <f t="shared" si="2"/>
        <v>144131.34999999998</v>
      </c>
    </row>
    <row r="180" spans="1:14" x14ac:dyDescent="0.2">
      <c r="A180" s="52"/>
      <c r="B180" s="47"/>
      <c r="C180" s="47"/>
      <c r="D180" s="47"/>
      <c r="E180" s="47"/>
      <c r="F180" s="47"/>
      <c r="G180" s="47"/>
      <c r="H180" s="47"/>
      <c r="J180" s="47"/>
      <c r="K180" s="75"/>
      <c r="L180" s="47"/>
      <c r="M180" s="75"/>
      <c r="N180" s="47"/>
    </row>
    <row r="181" spans="1:14" x14ac:dyDescent="0.2">
      <c r="A181" s="52" t="s">
        <v>181</v>
      </c>
      <c r="B181" s="47">
        <v>1614.09</v>
      </c>
      <c r="C181" s="47">
        <v>1742.6</v>
      </c>
      <c r="D181" s="47">
        <v>1683.81</v>
      </c>
      <c r="E181" s="47">
        <v>1883.16</v>
      </c>
      <c r="F181" s="47">
        <v>1670.43</v>
      </c>
      <c r="G181" s="47">
        <v>1980.6</v>
      </c>
      <c r="H181" s="47">
        <v>1801.7</v>
      </c>
      <c r="I181" s="47">
        <v>1753.44</v>
      </c>
      <c r="J181" s="47">
        <v>1918.22</v>
      </c>
      <c r="K181" s="75">
        <v>2047.23</v>
      </c>
      <c r="L181" s="47">
        <v>1729.48</v>
      </c>
      <c r="M181" s="75">
        <v>2057.44</v>
      </c>
      <c r="N181" s="47">
        <f t="shared" si="2"/>
        <v>21882.2</v>
      </c>
    </row>
    <row r="182" spans="1:14" x14ac:dyDescent="0.2">
      <c r="A182" s="52" t="s">
        <v>182</v>
      </c>
      <c r="B182" s="47">
        <v>2924.31</v>
      </c>
      <c r="C182" s="47">
        <v>3157.14</v>
      </c>
      <c r="D182" s="47">
        <v>3050.62</v>
      </c>
      <c r="E182" s="47">
        <v>3411.78</v>
      </c>
      <c r="F182" s="47">
        <v>3026.38</v>
      </c>
      <c r="G182" s="47">
        <v>3588.32</v>
      </c>
      <c r="H182" s="47">
        <v>3264.21</v>
      </c>
      <c r="I182" s="47">
        <v>3176.78</v>
      </c>
      <c r="J182" s="47">
        <v>3475.31</v>
      </c>
      <c r="K182" s="75">
        <v>3712.93</v>
      </c>
      <c r="L182" s="47">
        <v>3133.36</v>
      </c>
      <c r="M182" s="75">
        <v>3735.29</v>
      </c>
      <c r="N182" s="47">
        <f t="shared" si="2"/>
        <v>39656.43</v>
      </c>
    </row>
    <row r="183" spans="1:14" x14ac:dyDescent="0.2">
      <c r="A183" s="52" t="s">
        <v>183</v>
      </c>
      <c r="B183" s="47">
        <v>3894.92</v>
      </c>
      <c r="C183" s="47">
        <v>4205.03</v>
      </c>
      <c r="D183" s="47">
        <v>4063.16</v>
      </c>
      <c r="E183" s="47">
        <v>4544.2</v>
      </c>
      <c r="F183" s="47">
        <v>4030.87</v>
      </c>
      <c r="G183" s="47">
        <v>4779.33</v>
      </c>
      <c r="H183" s="47">
        <v>4347.6400000000003</v>
      </c>
      <c r="I183" s="47">
        <v>4231.1899999999996</v>
      </c>
      <c r="J183" s="47">
        <v>4628.8100000000004</v>
      </c>
      <c r="K183" s="75">
        <v>4934.09</v>
      </c>
      <c r="L183" s="47">
        <v>4173.3599999999997</v>
      </c>
      <c r="M183" s="75">
        <v>4952.7</v>
      </c>
      <c r="N183" s="47">
        <f t="shared" si="2"/>
        <v>52785.3</v>
      </c>
    </row>
    <row r="184" spans="1:14" x14ac:dyDescent="0.2">
      <c r="A184" s="52"/>
      <c r="B184" s="47"/>
      <c r="C184" s="47"/>
      <c r="D184" s="47"/>
      <c r="E184" s="47"/>
      <c r="F184" s="47"/>
      <c r="G184" s="47"/>
      <c r="H184" s="47"/>
      <c r="J184" s="47"/>
      <c r="K184" s="75"/>
      <c r="L184" s="47"/>
      <c r="M184" s="75"/>
      <c r="N184" s="47"/>
    </row>
    <row r="185" spans="1:14" x14ac:dyDescent="0.2">
      <c r="A185" s="51" t="s">
        <v>66</v>
      </c>
      <c r="B185" s="47"/>
      <c r="C185" s="47"/>
      <c r="D185" s="47"/>
      <c r="E185" s="47"/>
      <c r="F185" s="47"/>
      <c r="G185" s="47"/>
      <c r="H185" s="47"/>
      <c r="J185" s="47"/>
      <c r="K185" s="75"/>
      <c r="L185" s="47"/>
      <c r="M185" s="75"/>
      <c r="N185" s="47"/>
    </row>
    <row r="186" spans="1:14" x14ac:dyDescent="0.2">
      <c r="A186" s="52" t="s">
        <v>184</v>
      </c>
      <c r="B186" s="47">
        <v>10008.34</v>
      </c>
      <c r="C186" s="47">
        <v>10805.17</v>
      </c>
      <c r="D186" s="47">
        <v>10440.64</v>
      </c>
      <c r="E186" s="47">
        <v>11676.7</v>
      </c>
      <c r="F186" s="47">
        <v>10357.66</v>
      </c>
      <c r="G186" s="47">
        <v>12280.9</v>
      </c>
      <c r="H186" s="47">
        <v>11171.63</v>
      </c>
      <c r="I186" s="47">
        <v>10872.4</v>
      </c>
      <c r="J186" s="47">
        <v>11894.13</v>
      </c>
      <c r="K186" s="75">
        <v>12757.68</v>
      </c>
      <c r="L186" s="47">
        <v>10723.8</v>
      </c>
      <c r="M186" s="75">
        <v>12884.4</v>
      </c>
      <c r="N186" s="47">
        <f t="shared" si="2"/>
        <v>135873.45000000001</v>
      </c>
    </row>
    <row r="187" spans="1:14" x14ac:dyDescent="0.2">
      <c r="A187" s="52" t="s">
        <v>185</v>
      </c>
      <c r="B187" s="47">
        <v>3761.22</v>
      </c>
      <c r="C187" s="47">
        <v>4060.68</v>
      </c>
      <c r="D187" s="47">
        <v>3923.68</v>
      </c>
      <c r="E187" s="47">
        <v>4388.21</v>
      </c>
      <c r="F187" s="47">
        <v>3892.5</v>
      </c>
      <c r="G187" s="47">
        <v>4615.2700000000004</v>
      </c>
      <c r="H187" s="47">
        <v>4198.3999999999996</v>
      </c>
      <c r="I187" s="47">
        <v>4085.94</v>
      </c>
      <c r="J187" s="47">
        <v>4469.92</v>
      </c>
      <c r="K187" s="75">
        <v>4774.46</v>
      </c>
      <c r="L187" s="47">
        <v>4030.1</v>
      </c>
      <c r="M187" s="75">
        <v>4802.16</v>
      </c>
      <c r="N187" s="47">
        <f t="shared" si="2"/>
        <v>51002.539999999994</v>
      </c>
    </row>
    <row r="188" spans="1:14" x14ac:dyDescent="0.2">
      <c r="A188" s="52" t="s">
        <v>186</v>
      </c>
      <c r="B188" s="47">
        <v>2134.41</v>
      </c>
      <c r="C188" s="47">
        <v>2304.34</v>
      </c>
      <c r="D188" s="47">
        <v>2226.6</v>
      </c>
      <c r="E188" s="47">
        <v>2490.21</v>
      </c>
      <c r="F188" s="47">
        <v>2208.9</v>
      </c>
      <c r="G188" s="47">
        <v>2619.06</v>
      </c>
      <c r="H188" s="47">
        <v>2382.4899999999998</v>
      </c>
      <c r="I188" s="47">
        <v>2318.6799999999998</v>
      </c>
      <c r="J188" s="47">
        <v>2536.5700000000002</v>
      </c>
      <c r="K188" s="75">
        <v>2710.29</v>
      </c>
      <c r="L188" s="47">
        <v>2286.9899999999998</v>
      </c>
      <c r="M188" s="75">
        <v>2726.89</v>
      </c>
      <c r="N188" s="47">
        <f t="shared" si="2"/>
        <v>28945.43</v>
      </c>
    </row>
    <row r="189" spans="1:14" x14ac:dyDescent="0.2">
      <c r="A189" s="52"/>
      <c r="B189" s="47"/>
      <c r="C189" s="47"/>
      <c r="D189" s="47"/>
      <c r="E189" s="47"/>
      <c r="F189" s="47"/>
      <c r="G189" s="47"/>
      <c r="H189" s="47"/>
      <c r="J189" s="47"/>
      <c r="K189" s="75"/>
      <c r="L189" s="47"/>
      <c r="M189" s="75"/>
      <c r="N189" s="47"/>
    </row>
    <row r="190" spans="1:14" x14ac:dyDescent="0.2">
      <c r="A190" s="53" t="s">
        <v>187</v>
      </c>
      <c r="B190" s="54">
        <v>129942.08753273041</v>
      </c>
      <c r="C190" s="54">
        <v>140287.72753273041</v>
      </c>
      <c r="D190" s="54">
        <v>135554.89753273039</v>
      </c>
      <c r="E190" s="54">
        <v>151603.09753273037</v>
      </c>
      <c r="F190" s="54">
        <v>134477.44753273041</v>
      </c>
      <c r="G190" s="54">
        <v>159447.67753273039</v>
      </c>
      <c r="H190" s="54">
        <v>145045.60753273038</v>
      </c>
      <c r="I190" s="54">
        <v>141160.54753273039</v>
      </c>
      <c r="J190" s="54">
        <v>154426.0575327304</v>
      </c>
      <c r="K190" s="78">
        <v>165441.06753273041</v>
      </c>
      <c r="L190" s="54">
        <v>139231.27753273037</v>
      </c>
      <c r="M190" s="78">
        <v>166889.96753273037</v>
      </c>
      <c r="N190" s="54">
        <f t="shared" si="2"/>
        <v>1763507.4603927645</v>
      </c>
    </row>
    <row r="191" spans="1:14" x14ac:dyDescent="0.2">
      <c r="A191" s="55"/>
      <c r="B191" s="47"/>
      <c r="C191" s="47"/>
      <c r="D191" s="47"/>
      <c r="E191" s="47"/>
      <c r="F191" s="47"/>
      <c r="G191" s="47"/>
      <c r="H191" s="47"/>
      <c r="J191" s="47"/>
      <c r="K191" s="75"/>
      <c r="L191" s="47"/>
      <c r="M191" s="75"/>
      <c r="N191" s="47"/>
    </row>
    <row r="192" spans="1:14" x14ac:dyDescent="0.2">
      <c r="A192" s="51" t="s">
        <v>188</v>
      </c>
      <c r="B192" s="47"/>
      <c r="C192" s="47"/>
      <c r="D192" s="47"/>
      <c r="E192" s="47"/>
      <c r="F192" s="47"/>
      <c r="G192" s="47"/>
      <c r="H192" s="47"/>
      <c r="J192" s="47"/>
      <c r="K192" s="75"/>
      <c r="L192" s="47"/>
      <c r="M192" s="75"/>
      <c r="N192" s="47"/>
    </row>
    <row r="193" spans="1:14" x14ac:dyDescent="0.2">
      <c r="A193" s="51" t="s">
        <v>105</v>
      </c>
      <c r="B193" s="47"/>
      <c r="C193" s="47"/>
      <c r="D193" s="47"/>
      <c r="E193" s="47"/>
      <c r="F193" s="47"/>
      <c r="G193" s="47"/>
      <c r="H193" s="47"/>
      <c r="J193" s="47"/>
      <c r="K193" s="75"/>
      <c r="L193" s="47"/>
      <c r="M193" s="75"/>
      <c r="N193" s="47"/>
    </row>
    <row r="194" spans="1:14" x14ac:dyDescent="0.2">
      <c r="A194" s="52" t="s">
        <v>189</v>
      </c>
      <c r="B194" s="47">
        <v>1588.67</v>
      </c>
      <c r="C194" s="47">
        <v>1588.67</v>
      </c>
      <c r="D194" s="47">
        <v>1588.67</v>
      </c>
      <c r="E194" s="47">
        <v>1588.67</v>
      </c>
      <c r="F194" s="47">
        <v>1588.67</v>
      </c>
      <c r="G194" s="47">
        <v>1588.67</v>
      </c>
      <c r="H194" s="47">
        <v>1588.67</v>
      </c>
      <c r="I194" s="47">
        <v>1588.67</v>
      </c>
      <c r="J194" s="47">
        <v>1588.67</v>
      </c>
      <c r="K194" s="75">
        <v>1588.67</v>
      </c>
      <c r="L194" s="47">
        <v>1588.67</v>
      </c>
      <c r="M194" s="75">
        <v>1588.67</v>
      </c>
      <c r="N194" s="47">
        <f t="shared" si="2"/>
        <v>19064.04</v>
      </c>
    </row>
    <row r="195" spans="1:14" x14ac:dyDescent="0.2">
      <c r="A195" s="52" t="s">
        <v>190</v>
      </c>
      <c r="B195" s="47">
        <v>191.97</v>
      </c>
      <c r="C195" s="47">
        <v>191.97</v>
      </c>
      <c r="D195" s="47">
        <v>191.97</v>
      </c>
      <c r="E195" s="47">
        <v>191.97</v>
      </c>
      <c r="F195" s="47">
        <v>191.97</v>
      </c>
      <c r="G195" s="47">
        <v>191.97</v>
      </c>
      <c r="H195" s="47">
        <v>191.97</v>
      </c>
      <c r="I195" s="47">
        <v>191.97</v>
      </c>
      <c r="J195" s="47">
        <v>191.97</v>
      </c>
      <c r="K195" s="75">
        <v>191.97</v>
      </c>
      <c r="L195" s="47">
        <v>191.97</v>
      </c>
      <c r="M195" s="75">
        <v>191.97</v>
      </c>
      <c r="N195" s="47">
        <f t="shared" si="2"/>
        <v>2303.64</v>
      </c>
    </row>
    <row r="196" spans="1:14" x14ac:dyDescent="0.2">
      <c r="A196" s="52"/>
      <c r="B196" s="47"/>
      <c r="C196" s="47"/>
      <c r="D196" s="47"/>
      <c r="E196" s="47"/>
      <c r="F196" s="47"/>
      <c r="G196" s="47"/>
      <c r="H196" s="47"/>
      <c r="J196" s="47"/>
      <c r="K196" s="75"/>
      <c r="L196" s="47"/>
      <c r="M196" s="75"/>
      <c r="N196" s="47"/>
    </row>
    <row r="197" spans="1:14" x14ac:dyDescent="0.2">
      <c r="A197" s="51" t="s">
        <v>71</v>
      </c>
      <c r="B197" s="47"/>
      <c r="C197" s="47"/>
      <c r="D197" s="47"/>
      <c r="E197" s="47"/>
      <c r="F197" s="47"/>
      <c r="G197" s="47"/>
      <c r="H197" s="47"/>
      <c r="J197" s="47"/>
      <c r="K197" s="75"/>
      <c r="L197" s="47"/>
      <c r="M197" s="75"/>
      <c r="N197" s="47"/>
    </row>
    <row r="198" spans="1:14" x14ac:dyDescent="0.2">
      <c r="A198" s="52" t="s">
        <v>191</v>
      </c>
      <c r="B198" s="47">
        <v>1210241.8669759401</v>
      </c>
      <c r="C198" s="47">
        <v>1214973.7069759408</v>
      </c>
      <c r="D198" s="47">
        <v>1228263.3869759403</v>
      </c>
      <c r="E198" s="47">
        <v>1203813.8169759398</v>
      </c>
      <c r="F198" s="47">
        <v>1182799.4069759406</v>
      </c>
      <c r="G198" s="47">
        <v>1257570.3769759396</v>
      </c>
      <c r="H198" s="47">
        <v>1189461.9069759399</v>
      </c>
      <c r="I198" s="47">
        <v>1180062.9469759401</v>
      </c>
      <c r="J198" s="47">
        <v>1295861.7169759404</v>
      </c>
      <c r="K198" s="75">
        <v>1227968.6069759405</v>
      </c>
      <c r="L198" s="47">
        <v>1277670.3369759403</v>
      </c>
      <c r="M198" s="75">
        <v>1309392.9169759403</v>
      </c>
      <c r="N198" s="47">
        <f t="shared" si="2"/>
        <v>14778080.993711282</v>
      </c>
    </row>
    <row r="199" spans="1:14" x14ac:dyDescent="0.2">
      <c r="A199" s="52"/>
      <c r="B199" s="47"/>
      <c r="C199" s="47"/>
      <c r="G199" s="47"/>
      <c r="J199" s="47"/>
      <c r="K199" s="75"/>
      <c r="L199" s="47"/>
      <c r="M199" s="75"/>
    </row>
    <row r="200" spans="1:14" x14ac:dyDescent="0.2">
      <c r="A200" s="52" t="s">
        <v>192</v>
      </c>
      <c r="B200" s="47">
        <v>12685.29</v>
      </c>
      <c r="C200" s="47">
        <v>12735.38</v>
      </c>
      <c r="D200" s="47">
        <v>12876.07</v>
      </c>
      <c r="E200" s="47">
        <v>12617.32</v>
      </c>
      <c r="F200" s="47">
        <v>12397.06</v>
      </c>
      <c r="G200" s="47">
        <v>13183.95</v>
      </c>
      <c r="H200" s="47">
        <v>12466.9</v>
      </c>
      <c r="I200" s="47">
        <v>12368.38</v>
      </c>
      <c r="J200" s="47">
        <v>13587.52</v>
      </c>
      <c r="K200" s="75">
        <v>12872.95</v>
      </c>
      <c r="L200" s="47">
        <v>13399.11</v>
      </c>
      <c r="M200" s="75">
        <v>13734.93</v>
      </c>
      <c r="N200" s="47">
        <f>SUM(B200:M200)</f>
        <v>154924.85999999999</v>
      </c>
    </row>
    <row r="201" spans="1:14" x14ac:dyDescent="0.2">
      <c r="A201" s="52" t="s">
        <v>193</v>
      </c>
      <c r="B201" s="47">
        <v>35035.15</v>
      </c>
      <c r="C201" s="47">
        <v>35171.71</v>
      </c>
      <c r="D201" s="47">
        <v>35555.22</v>
      </c>
      <c r="E201" s="47">
        <v>34849.58</v>
      </c>
      <c r="F201" s="47">
        <v>34241.230000000003</v>
      </c>
      <c r="G201" s="47">
        <v>36403.019999999997</v>
      </c>
      <c r="H201" s="47">
        <v>34434.1</v>
      </c>
      <c r="I201" s="47">
        <v>34162.01</v>
      </c>
      <c r="J201" s="47">
        <v>37509.599999999999</v>
      </c>
      <c r="K201" s="75">
        <v>35546.720000000001</v>
      </c>
      <c r="L201" s="47">
        <v>36981.019999999997</v>
      </c>
      <c r="M201" s="75">
        <v>37896.480000000003</v>
      </c>
      <c r="N201" s="47">
        <f>SUM(B201:M201)</f>
        <v>427785.83999999997</v>
      </c>
    </row>
    <row r="202" spans="1:14" x14ac:dyDescent="0.2">
      <c r="A202" s="52"/>
      <c r="B202" s="47"/>
      <c r="C202" s="47"/>
      <c r="D202" s="47"/>
      <c r="E202" s="47"/>
      <c r="G202" s="47"/>
      <c r="J202" s="47"/>
      <c r="K202" s="75"/>
      <c r="L202" s="47"/>
      <c r="M202" s="75"/>
      <c r="N202" s="47"/>
    </row>
    <row r="203" spans="1:14" x14ac:dyDescent="0.2">
      <c r="A203" s="51" t="s">
        <v>66</v>
      </c>
      <c r="B203" s="47"/>
      <c r="C203" s="47"/>
      <c r="D203" s="47"/>
      <c r="E203" s="47"/>
      <c r="F203" s="47"/>
      <c r="G203" s="47"/>
      <c r="H203" s="47"/>
      <c r="J203" s="47"/>
      <c r="K203" s="75"/>
      <c r="L203" s="47"/>
      <c r="M203" s="75"/>
      <c r="N203" s="47"/>
    </row>
    <row r="204" spans="1:14" x14ac:dyDescent="0.2">
      <c r="A204" s="52" t="s">
        <v>67</v>
      </c>
      <c r="B204" s="47">
        <v>872.03</v>
      </c>
      <c r="C204" s="47">
        <v>875.43</v>
      </c>
      <c r="D204" s="47">
        <v>884.98</v>
      </c>
      <c r="E204" s="47">
        <v>867.41</v>
      </c>
      <c r="F204" s="47">
        <v>852.27</v>
      </c>
      <c r="G204" s="47">
        <v>906.08</v>
      </c>
      <c r="H204" s="47">
        <v>857.07</v>
      </c>
      <c r="I204" s="47">
        <v>850.3</v>
      </c>
      <c r="J204" s="47">
        <v>933.63</v>
      </c>
      <c r="K204" s="75">
        <v>884.77</v>
      </c>
      <c r="L204" s="47">
        <v>920.48</v>
      </c>
      <c r="M204" s="75">
        <v>943.27</v>
      </c>
      <c r="N204" s="47">
        <f t="shared" ref="N204:N213" si="3">SUM(B204:M204)</f>
        <v>10647.72</v>
      </c>
    </row>
    <row r="205" spans="1:14" x14ac:dyDescent="0.2">
      <c r="A205" s="52" t="s">
        <v>194</v>
      </c>
      <c r="B205" s="47">
        <v>45963.13</v>
      </c>
      <c r="C205" s="47">
        <v>46140.71</v>
      </c>
      <c r="D205" s="47">
        <v>46639.45</v>
      </c>
      <c r="E205" s="47">
        <v>45721.55</v>
      </c>
      <c r="F205" s="47">
        <v>44923.41</v>
      </c>
      <c r="G205" s="47">
        <v>47749.48</v>
      </c>
      <c r="H205" s="47">
        <v>45176.46</v>
      </c>
      <c r="I205" s="47">
        <v>44819.48</v>
      </c>
      <c r="J205" s="47">
        <v>49194.21</v>
      </c>
      <c r="K205" s="75">
        <v>46628.38</v>
      </c>
      <c r="L205" s="47">
        <v>48493.61</v>
      </c>
      <c r="M205" s="75">
        <v>49684.1</v>
      </c>
      <c r="N205" s="47">
        <f t="shared" si="3"/>
        <v>561133.97</v>
      </c>
    </row>
    <row r="206" spans="1:14" x14ac:dyDescent="0.2">
      <c r="A206" s="52" t="s">
        <v>195</v>
      </c>
      <c r="B206" s="47">
        <v>6789.06</v>
      </c>
      <c r="C206" s="47">
        <v>6815.3</v>
      </c>
      <c r="D206" s="47">
        <v>6889</v>
      </c>
      <c r="E206" s="47">
        <v>6753.36</v>
      </c>
      <c r="F206" s="47">
        <v>6635.47</v>
      </c>
      <c r="G206" s="47">
        <v>7052.98</v>
      </c>
      <c r="H206" s="47">
        <v>6672.85</v>
      </c>
      <c r="I206" s="47">
        <v>6620.12</v>
      </c>
      <c r="J206" s="47">
        <v>7266.43</v>
      </c>
      <c r="K206" s="75">
        <v>6887.37</v>
      </c>
      <c r="L206" s="47">
        <v>7163</v>
      </c>
      <c r="M206" s="75">
        <v>7338.93</v>
      </c>
      <c r="N206" s="47">
        <f t="shared" si="3"/>
        <v>82883.87</v>
      </c>
    </row>
    <row r="207" spans="1:14" x14ac:dyDescent="0.2">
      <c r="A207" s="52" t="s">
        <v>196</v>
      </c>
      <c r="B207" s="47">
        <v>5956.52</v>
      </c>
      <c r="C207" s="47">
        <v>5979.53</v>
      </c>
      <c r="D207" s="47">
        <v>6044.17</v>
      </c>
      <c r="E207" s="47">
        <v>5925.21</v>
      </c>
      <c r="F207" s="47">
        <v>5821.78</v>
      </c>
      <c r="G207" s="47">
        <v>6188.02</v>
      </c>
      <c r="H207" s="47">
        <v>5854.57</v>
      </c>
      <c r="I207" s="47">
        <v>5808.31</v>
      </c>
      <c r="J207" s="47">
        <v>6375.25</v>
      </c>
      <c r="K207" s="75">
        <v>6042.73</v>
      </c>
      <c r="L207" s="47">
        <v>6284.46</v>
      </c>
      <c r="M207" s="75">
        <v>6438.74</v>
      </c>
      <c r="N207" s="47">
        <f t="shared" si="3"/>
        <v>72719.290000000008</v>
      </c>
    </row>
    <row r="208" spans="1:14" x14ac:dyDescent="0.2">
      <c r="A208" s="52" t="s">
        <v>197</v>
      </c>
      <c r="B208" s="47">
        <v>13128.81</v>
      </c>
      <c r="C208" s="47">
        <v>13180.89</v>
      </c>
      <c r="D208" s="47">
        <v>13327.15</v>
      </c>
      <c r="E208" s="47">
        <v>13058.19</v>
      </c>
      <c r="F208" s="47">
        <v>12830.24</v>
      </c>
      <c r="G208" s="47">
        <v>13646.12</v>
      </c>
      <c r="H208" s="47">
        <v>12902.51</v>
      </c>
      <c r="I208" s="47">
        <v>12800.56</v>
      </c>
      <c r="J208" s="47">
        <v>14064.83</v>
      </c>
      <c r="K208" s="75">
        <v>13323.9</v>
      </c>
      <c r="L208" s="47">
        <v>13870.89</v>
      </c>
      <c r="M208" s="75">
        <v>14220.01</v>
      </c>
      <c r="N208" s="47">
        <f t="shared" si="3"/>
        <v>160354.09999999998</v>
      </c>
    </row>
    <row r="209" spans="1:14" x14ac:dyDescent="0.2">
      <c r="A209" s="52" t="s">
        <v>198</v>
      </c>
      <c r="B209" s="47">
        <v>7597.74</v>
      </c>
      <c r="C209" s="47">
        <v>7626.42</v>
      </c>
      <c r="D209" s="47">
        <v>7706.96</v>
      </c>
      <c r="E209" s="47">
        <v>7558.62</v>
      </c>
      <c r="F209" s="47">
        <v>7426.67</v>
      </c>
      <c r="G209" s="47">
        <v>7889.5</v>
      </c>
      <c r="H209" s="47">
        <v>7468.51</v>
      </c>
      <c r="I209" s="47">
        <v>7409.49</v>
      </c>
      <c r="J209" s="47">
        <v>8125.3</v>
      </c>
      <c r="K209" s="75">
        <v>7705.18</v>
      </c>
      <c r="L209" s="47">
        <v>8006.4</v>
      </c>
      <c r="M209" s="75">
        <v>8198.66</v>
      </c>
      <c r="N209" s="47">
        <f t="shared" si="3"/>
        <v>92719.449999999983</v>
      </c>
    </row>
    <row r="210" spans="1:14" x14ac:dyDescent="0.2">
      <c r="A210" s="52" t="s">
        <v>199</v>
      </c>
      <c r="B210" s="47">
        <v>4812.3999999999996</v>
      </c>
      <c r="C210" s="47">
        <v>4830.68</v>
      </c>
      <c r="D210" s="47">
        <v>4882.03</v>
      </c>
      <c r="E210" s="47">
        <v>4787.4799999999996</v>
      </c>
      <c r="F210" s="47">
        <v>4703.91</v>
      </c>
      <c r="G210" s="47">
        <v>4997.8100000000004</v>
      </c>
      <c r="H210" s="47">
        <v>4730.41</v>
      </c>
      <c r="I210" s="47">
        <v>4693.03</v>
      </c>
      <c r="J210" s="47">
        <v>5147.68</v>
      </c>
      <c r="K210" s="75">
        <v>4880.8900000000003</v>
      </c>
      <c r="L210" s="47">
        <v>5072.8999999999996</v>
      </c>
      <c r="M210" s="75">
        <v>5195.45</v>
      </c>
      <c r="N210" s="47">
        <f t="shared" si="3"/>
        <v>58734.67</v>
      </c>
    </row>
    <row r="211" spans="1:14" x14ac:dyDescent="0.2">
      <c r="A211" s="52" t="s">
        <v>200</v>
      </c>
      <c r="B211" s="47">
        <v>24596.3</v>
      </c>
      <c r="C211" s="47">
        <v>24691</v>
      </c>
      <c r="D211" s="47">
        <v>24956.99</v>
      </c>
      <c r="E211" s="47">
        <v>24467.41</v>
      </c>
      <c r="F211" s="47">
        <v>24040.29</v>
      </c>
      <c r="G211" s="47">
        <v>25550.54</v>
      </c>
      <c r="H211" s="47">
        <v>24175.71</v>
      </c>
      <c r="I211" s="47">
        <v>23984.67</v>
      </c>
      <c r="J211" s="47">
        <v>26322.23</v>
      </c>
      <c r="K211" s="75">
        <v>24951.09</v>
      </c>
      <c r="L211" s="47">
        <v>25945.84</v>
      </c>
      <c r="M211" s="75">
        <v>26580.75</v>
      </c>
      <c r="N211" s="47">
        <f t="shared" si="3"/>
        <v>300262.82000000007</v>
      </c>
    </row>
    <row r="212" spans="1:14" x14ac:dyDescent="0.2">
      <c r="A212" s="52"/>
      <c r="B212" s="47"/>
      <c r="C212" s="47"/>
      <c r="D212" s="47"/>
      <c r="E212" s="47"/>
      <c r="F212" s="47"/>
      <c r="G212" s="47"/>
      <c r="H212" s="47"/>
      <c r="J212" s="47"/>
      <c r="K212" s="75"/>
      <c r="L212" s="47"/>
      <c r="M212" s="75"/>
      <c r="N212" s="47"/>
    </row>
    <row r="213" spans="1:14" x14ac:dyDescent="0.2">
      <c r="A213" s="53" t="s">
        <v>201</v>
      </c>
      <c r="B213" s="54">
        <v>1369458.9369759399</v>
      </c>
      <c r="C213" s="54">
        <v>1374801.3969759403</v>
      </c>
      <c r="D213" s="54">
        <v>1389806.04697594</v>
      </c>
      <c r="E213" s="54">
        <v>1362200.5869759398</v>
      </c>
      <c r="F213" s="54">
        <v>1338452.3769759403</v>
      </c>
      <c r="G213" s="54">
        <v>1422918.5169759397</v>
      </c>
      <c r="H213" s="54">
        <v>1345981.6369759399</v>
      </c>
      <c r="I213" s="54">
        <v>1335359.9369759401</v>
      </c>
      <c r="J213" s="54">
        <v>1466169.0369759402</v>
      </c>
      <c r="K213" s="78">
        <v>1389473.2269759402</v>
      </c>
      <c r="L213" s="54">
        <v>1445588.6869759401</v>
      </c>
      <c r="M213" s="78">
        <v>1481404.8769759401</v>
      </c>
      <c r="N213" s="54">
        <f t="shared" si="3"/>
        <v>16721615.263711283</v>
      </c>
    </row>
    <row r="214" spans="1:14" x14ac:dyDescent="0.2">
      <c r="A214" s="55"/>
      <c r="B214" s="47"/>
      <c r="C214" s="47"/>
      <c r="D214" s="47"/>
      <c r="E214" s="47"/>
      <c r="F214" s="47"/>
      <c r="G214" s="47"/>
      <c r="H214" s="47"/>
      <c r="J214" s="47"/>
      <c r="K214" s="75"/>
      <c r="L214" s="47"/>
      <c r="M214" s="75"/>
      <c r="N214" s="54"/>
    </row>
    <row r="215" spans="1:14" x14ac:dyDescent="0.2">
      <c r="A215" s="51" t="s">
        <v>202</v>
      </c>
      <c r="B215" s="47"/>
      <c r="C215" s="47"/>
      <c r="D215" s="47"/>
      <c r="E215" s="47"/>
      <c r="F215" s="47"/>
      <c r="G215" s="47"/>
      <c r="H215" s="47"/>
      <c r="J215" s="47"/>
      <c r="K215" s="75"/>
      <c r="L215" s="47"/>
      <c r="M215" s="75"/>
      <c r="N215" s="47"/>
    </row>
    <row r="216" spans="1:14" x14ac:dyDescent="0.2">
      <c r="A216" s="51" t="s">
        <v>71</v>
      </c>
      <c r="B216" s="47"/>
      <c r="C216" s="47"/>
      <c r="D216" s="47"/>
      <c r="E216" s="47"/>
      <c r="F216" s="47"/>
      <c r="G216" s="47"/>
      <c r="H216" s="47"/>
      <c r="J216" s="47"/>
      <c r="K216" s="75"/>
      <c r="L216" s="47"/>
      <c r="M216" s="75"/>
      <c r="N216" s="47"/>
    </row>
    <row r="217" spans="1:14" x14ac:dyDescent="0.2">
      <c r="A217" s="52" t="s">
        <v>203</v>
      </c>
      <c r="B217" s="47">
        <v>154583.01364962955</v>
      </c>
      <c r="C217" s="47">
        <v>164780.11364962952</v>
      </c>
      <c r="D217" s="47">
        <v>169425.98364962955</v>
      </c>
      <c r="E217" s="47">
        <v>177259.08364962952</v>
      </c>
      <c r="F217" s="47">
        <v>155858.35364962951</v>
      </c>
      <c r="G217" s="47">
        <v>184289.35364962951</v>
      </c>
      <c r="H217" s="47">
        <v>170680.42364962952</v>
      </c>
      <c r="I217" s="47">
        <v>167353.02364962953</v>
      </c>
      <c r="J217" s="47">
        <v>184381.52364962955</v>
      </c>
      <c r="K217" s="75">
        <v>189368.35364962951</v>
      </c>
      <c r="L217" s="47">
        <v>167995.71364962953</v>
      </c>
      <c r="M217" s="75">
        <v>187926.35364962954</v>
      </c>
      <c r="N217" s="47">
        <f t="shared" ref="N217:N280" si="4">SUM(B217:M217)</f>
        <v>2073901.2937955544</v>
      </c>
    </row>
    <row r="218" spans="1:14" x14ac:dyDescent="0.2">
      <c r="A218" s="52"/>
      <c r="B218" s="47"/>
      <c r="C218" s="47"/>
      <c r="D218" s="47"/>
      <c r="E218" s="47"/>
      <c r="F218" s="47"/>
      <c r="G218" s="47"/>
      <c r="H218" s="47"/>
      <c r="J218" s="47"/>
      <c r="K218" s="75"/>
      <c r="L218" s="47"/>
      <c r="M218" s="75"/>
      <c r="N218" s="47"/>
    </row>
    <row r="219" spans="1:14" x14ac:dyDescent="0.2">
      <c r="A219" s="51" t="s">
        <v>66</v>
      </c>
      <c r="B219" s="47"/>
      <c r="C219" s="47"/>
      <c r="D219" s="47"/>
      <c r="E219" s="47"/>
      <c r="F219" s="47"/>
      <c r="G219" s="47"/>
      <c r="H219" s="47"/>
      <c r="J219" s="47"/>
      <c r="K219" s="75"/>
      <c r="L219" s="47"/>
      <c r="M219" s="75"/>
      <c r="N219" s="47"/>
    </row>
    <row r="220" spans="1:14" x14ac:dyDescent="0.2">
      <c r="A220" s="52" t="s">
        <v>204</v>
      </c>
      <c r="B220" s="47">
        <v>9024.6200000000008</v>
      </c>
      <c r="C220" s="47">
        <v>9619.92</v>
      </c>
      <c r="D220" s="47">
        <v>9891.15</v>
      </c>
      <c r="E220" s="47">
        <v>10348.450000000001</v>
      </c>
      <c r="F220" s="47">
        <v>9099.07</v>
      </c>
      <c r="G220" s="47">
        <v>10758.88</v>
      </c>
      <c r="H220" s="47">
        <v>9964.39</v>
      </c>
      <c r="I220" s="47">
        <v>9770.1299999999992</v>
      </c>
      <c r="J220" s="47">
        <v>10764.26</v>
      </c>
      <c r="K220" s="75">
        <v>11060.24</v>
      </c>
      <c r="L220" s="47">
        <v>9807.65</v>
      </c>
      <c r="M220" s="75">
        <v>10978.47</v>
      </c>
      <c r="N220" s="47">
        <f t="shared" si="4"/>
        <v>121087.23</v>
      </c>
    </row>
    <row r="221" spans="1:14" x14ac:dyDescent="0.2">
      <c r="A221" s="52"/>
      <c r="B221" s="47"/>
      <c r="C221" s="47"/>
      <c r="D221" s="47"/>
      <c r="E221" s="47"/>
      <c r="F221" s="47"/>
      <c r="G221" s="47"/>
      <c r="H221" s="47"/>
      <c r="J221" s="47"/>
      <c r="K221" s="75"/>
      <c r="L221" s="47"/>
      <c r="M221" s="75"/>
      <c r="N221" s="47"/>
    </row>
    <row r="222" spans="1:14" x14ac:dyDescent="0.2">
      <c r="A222" s="53" t="s">
        <v>205</v>
      </c>
      <c r="B222" s="54">
        <v>163607.63364962954</v>
      </c>
      <c r="C222" s="54">
        <v>174400.03364962953</v>
      </c>
      <c r="D222" s="54">
        <v>179317.13364962954</v>
      </c>
      <c r="E222" s="54">
        <v>187607.53364962953</v>
      </c>
      <c r="F222" s="54">
        <v>164957.42364962952</v>
      </c>
      <c r="G222" s="54">
        <v>195048.23364962952</v>
      </c>
      <c r="H222" s="54">
        <v>180644.81364962953</v>
      </c>
      <c r="I222" s="54">
        <v>177123.15364962953</v>
      </c>
      <c r="J222" s="54">
        <v>195145.78364962956</v>
      </c>
      <c r="K222" s="78">
        <v>200428.5936496295</v>
      </c>
      <c r="L222" s="54">
        <v>177803.36364962952</v>
      </c>
      <c r="M222" s="78">
        <v>198904.82364962954</v>
      </c>
      <c r="N222" s="54">
        <f t="shared" si="4"/>
        <v>2194988.5237955544</v>
      </c>
    </row>
    <row r="223" spans="1:14" x14ac:dyDescent="0.2">
      <c r="A223" s="55"/>
      <c r="B223" s="47"/>
      <c r="C223" s="47"/>
      <c r="D223" s="47"/>
      <c r="E223" s="47"/>
      <c r="F223" s="47"/>
      <c r="G223" s="47"/>
      <c r="H223" s="47"/>
      <c r="J223" s="47"/>
      <c r="K223" s="75"/>
      <c r="L223" s="47"/>
      <c r="M223" s="75"/>
      <c r="N223" s="47"/>
    </row>
    <row r="224" spans="1:14" x14ac:dyDescent="0.2">
      <c r="A224" s="51" t="s">
        <v>206</v>
      </c>
      <c r="B224" s="47"/>
      <c r="C224" s="47"/>
      <c r="D224" s="47"/>
      <c r="E224" s="47"/>
      <c r="F224" s="47"/>
      <c r="G224" s="47"/>
      <c r="H224" s="47"/>
      <c r="J224" s="47"/>
      <c r="K224" s="75"/>
      <c r="L224" s="47"/>
      <c r="M224" s="75"/>
      <c r="N224" s="47"/>
    </row>
    <row r="225" spans="1:14" x14ac:dyDescent="0.2">
      <c r="A225" s="51" t="s">
        <v>71</v>
      </c>
      <c r="B225" s="47"/>
      <c r="C225" s="47"/>
      <c r="D225" s="47"/>
      <c r="E225" s="47"/>
      <c r="F225" s="47"/>
      <c r="G225" s="47"/>
      <c r="H225" s="47"/>
      <c r="J225" s="47"/>
      <c r="K225" s="75"/>
      <c r="L225" s="47"/>
      <c r="M225" s="75"/>
      <c r="N225" s="47"/>
    </row>
    <row r="226" spans="1:14" x14ac:dyDescent="0.2">
      <c r="A226" s="52" t="s">
        <v>207</v>
      </c>
      <c r="B226" s="47">
        <v>983429.14</v>
      </c>
      <c r="C226" s="73">
        <f>957965.07-7226.11</f>
        <v>950738.96</v>
      </c>
      <c r="D226" s="47">
        <v>1183524.3900000001</v>
      </c>
      <c r="E226" s="47">
        <v>1009949.3</v>
      </c>
      <c r="F226" s="47">
        <v>943381.85999999975</v>
      </c>
      <c r="G226" s="47">
        <v>1245919.33</v>
      </c>
      <c r="H226" s="47">
        <v>1083455.27</v>
      </c>
      <c r="I226" s="47">
        <v>980664.87</v>
      </c>
      <c r="J226" s="47">
        <v>1505422.7500000005</v>
      </c>
      <c r="K226" s="75">
        <v>1037735.33</v>
      </c>
      <c r="L226" s="47">
        <v>1127826.5000000002</v>
      </c>
      <c r="M226" s="75">
        <v>1311986.27</v>
      </c>
      <c r="N226" s="47">
        <f t="shared" si="4"/>
        <v>13364033.970000001</v>
      </c>
    </row>
    <row r="227" spans="1:14" x14ac:dyDescent="0.2">
      <c r="A227" s="52"/>
      <c r="B227" s="47"/>
      <c r="C227" s="73"/>
      <c r="D227" s="47"/>
      <c r="E227" s="47"/>
      <c r="F227" s="47"/>
      <c r="G227" s="47"/>
      <c r="H227" s="47"/>
      <c r="J227" s="47"/>
      <c r="K227" s="75"/>
      <c r="L227" s="47"/>
      <c r="M227" s="75"/>
      <c r="N227" s="47"/>
    </row>
    <row r="228" spans="1:14" x14ac:dyDescent="0.2">
      <c r="A228" s="52" t="s">
        <v>208</v>
      </c>
      <c r="B228" s="47">
        <v>9711.5300000000007</v>
      </c>
      <c r="C228" s="73">
        <f>9460.07-71.36</f>
        <v>9388.7099999999991</v>
      </c>
      <c r="D228" s="47">
        <v>11687.5</v>
      </c>
      <c r="E228" s="47">
        <v>9973.42</v>
      </c>
      <c r="F228" s="47">
        <v>9316.0499999999993</v>
      </c>
      <c r="G228" s="47">
        <v>12303.66</v>
      </c>
      <c r="H228" s="47">
        <v>10699.3</v>
      </c>
      <c r="I228" s="47">
        <v>9684.23</v>
      </c>
      <c r="J228" s="47">
        <v>14597.51</v>
      </c>
      <c r="K228" s="75">
        <v>10247.81</v>
      </c>
      <c r="L228" s="47">
        <v>11109.63</v>
      </c>
      <c r="M228" s="75">
        <v>12721.88</v>
      </c>
      <c r="N228" s="47">
        <f t="shared" si="4"/>
        <v>131441.22999999998</v>
      </c>
    </row>
    <row r="229" spans="1:14" x14ac:dyDescent="0.2">
      <c r="A229" s="52" t="s">
        <v>209</v>
      </c>
      <c r="B229" s="47">
        <v>32522.02</v>
      </c>
      <c r="C229" s="73">
        <f>31679.92-238.97</f>
        <v>31440.949999999997</v>
      </c>
      <c r="D229" s="47">
        <v>39139.17</v>
      </c>
      <c r="E229" s="47">
        <v>33399.040000000001</v>
      </c>
      <c r="F229" s="47">
        <v>31197.66</v>
      </c>
      <c r="G229" s="47">
        <v>41202.58</v>
      </c>
      <c r="H229" s="47">
        <v>35829.89</v>
      </c>
      <c r="I229" s="47">
        <v>32430.61</v>
      </c>
      <c r="J229" s="47">
        <v>49126.1</v>
      </c>
      <c r="K229" s="75">
        <v>34317.93</v>
      </c>
      <c r="L229" s="47">
        <v>37229.050000000003</v>
      </c>
      <c r="M229" s="75">
        <v>42813.86</v>
      </c>
      <c r="N229" s="47">
        <f t="shared" si="4"/>
        <v>440648.85999999993</v>
      </c>
    </row>
    <row r="230" spans="1:14" x14ac:dyDescent="0.2">
      <c r="A230" s="52" t="s">
        <v>210</v>
      </c>
      <c r="B230" s="47">
        <v>7857.98</v>
      </c>
      <c r="C230" s="73">
        <f>7654.52-57.74</f>
        <v>7596.7800000000007</v>
      </c>
      <c r="D230" s="47">
        <v>9456.82</v>
      </c>
      <c r="E230" s="47">
        <v>8069.89</v>
      </c>
      <c r="F230" s="47">
        <v>7537.99</v>
      </c>
      <c r="G230" s="47">
        <v>9955.3799999999992</v>
      </c>
      <c r="H230" s="47">
        <v>8657.23</v>
      </c>
      <c r="I230" s="47">
        <v>7835.9</v>
      </c>
      <c r="J230" s="47">
        <v>11818.13</v>
      </c>
      <c r="K230" s="75">
        <v>8291.91</v>
      </c>
      <c r="L230" s="47">
        <v>8989.94</v>
      </c>
      <c r="M230" s="75">
        <v>10299.629999999999</v>
      </c>
      <c r="N230" s="47">
        <f t="shared" si="4"/>
        <v>106367.58</v>
      </c>
    </row>
    <row r="231" spans="1:14" x14ac:dyDescent="0.2">
      <c r="A231" s="52" t="s">
        <v>211</v>
      </c>
      <c r="B231" s="47">
        <v>432.41</v>
      </c>
      <c r="C231" s="73">
        <f>421.21-3.18</f>
        <v>418.03</v>
      </c>
      <c r="D231" s="47">
        <v>520.39</v>
      </c>
      <c r="E231" s="47">
        <v>444.07</v>
      </c>
      <c r="F231" s="47">
        <v>414.8</v>
      </c>
      <c r="G231" s="47">
        <v>547.83000000000004</v>
      </c>
      <c r="H231" s="47">
        <v>476.39</v>
      </c>
      <c r="I231" s="47">
        <v>431.19</v>
      </c>
      <c r="J231" s="47">
        <v>661.93</v>
      </c>
      <c r="K231" s="75">
        <v>456.29</v>
      </c>
      <c r="L231" s="47">
        <v>495.9</v>
      </c>
      <c r="M231" s="75">
        <v>576.88</v>
      </c>
      <c r="N231" s="47">
        <f t="shared" si="4"/>
        <v>5876.11</v>
      </c>
    </row>
    <row r="232" spans="1:14" x14ac:dyDescent="0.2">
      <c r="A232" s="52" t="s">
        <v>212</v>
      </c>
      <c r="B232" s="47">
        <v>63021.57</v>
      </c>
      <c r="C232" s="73">
        <f>61389.74-463.08</f>
        <v>60926.659999999996</v>
      </c>
      <c r="D232" s="47">
        <v>75844.37</v>
      </c>
      <c r="E232" s="47">
        <v>64721.07</v>
      </c>
      <c r="F232" s="47">
        <v>60455.199999999997</v>
      </c>
      <c r="G232" s="47">
        <v>79842.850000000006</v>
      </c>
      <c r="H232" s="47">
        <v>69431.59</v>
      </c>
      <c r="I232" s="47">
        <v>62844.42</v>
      </c>
      <c r="J232" s="47">
        <v>95594.37</v>
      </c>
      <c r="K232" s="75">
        <v>66501.7</v>
      </c>
      <c r="L232" s="47">
        <v>72184.06</v>
      </c>
      <c r="M232" s="75">
        <v>83311.320000000007</v>
      </c>
      <c r="N232" s="47">
        <f t="shared" si="4"/>
        <v>854679.17999999993</v>
      </c>
    </row>
    <row r="233" spans="1:14" x14ac:dyDescent="0.2">
      <c r="A233" s="52" t="s">
        <v>213</v>
      </c>
      <c r="B233" s="47">
        <v>21821.71</v>
      </c>
      <c r="C233" s="73">
        <f>21256.68-160.35</f>
        <v>21096.33</v>
      </c>
      <c r="D233" s="47">
        <v>26261.7</v>
      </c>
      <c r="E233" s="47">
        <v>22410.17</v>
      </c>
      <c r="F233" s="47">
        <v>20933.080000000002</v>
      </c>
      <c r="G233" s="47">
        <v>27646.21</v>
      </c>
      <c r="H233" s="47">
        <v>24041.23</v>
      </c>
      <c r="I233" s="47">
        <v>21760.37</v>
      </c>
      <c r="J233" s="47">
        <v>33359.730000000003</v>
      </c>
      <c r="K233" s="75">
        <v>23026.73</v>
      </c>
      <c r="L233" s="47">
        <v>25021.17</v>
      </c>
      <c r="M233" s="75">
        <v>29073.24</v>
      </c>
      <c r="N233" s="47">
        <f t="shared" si="4"/>
        <v>296451.67000000004</v>
      </c>
    </row>
    <row r="234" spans="1:14" x14ac:dyDescent="0.2">
      <c r="A234" s="52" t="s">
        <v>214</v>
      </c>
      <c r="B234" s="47">
        <v>27321.82</v>
      </c>
      <c r="C234" s="73">
        <f>26614.38-200.75</f>
        <v>26413.63</v>
      </c>
      <c r="D234" s="47">
        <v>32880.910000000003</v>
      </c>
      <c r="E234" s="47">
        <v>28058.61</v>
      </c>
      <c r="F234" s="47">
        <v>26209.22</v>
      </c>
      <c r="G234" s="47">
        <v>34614.379999999997</v>
      </c>
      <c r="H234" s="47">
        <v>30100.77</v>
      </c>
      <c r="I234" s="47">
        <v>27245.03</v>
      </c>
      <c r="J234" s="47">
        <v>41724.839999999997</v>
      </c>
      <c r="K234" s="75">
        <v>28830.57</v>
      </c>
      <c r="L234" s="47">
        <v>31323.23</v>
      </c>
      <c r="M234" s="75">
        <v>36363.5</v>
      </c>
      <c r="N234" s="47">
        <f t="shared" si="4"/>
        <v>371086.50999999995</v>
      </c>
    </row>
    <row r="235" spans="1:14" x14ac:dyDescent="0.2">
      <c r="A235" s="52"/>
      <c r="B235" s="47"/>
      <c r="C235" s="73"/>
      <c r="D235" s="47"/>
      <c r="E235" s="47"/>
      <c r="F235" s="47"/>
      <c r="G235" s="47"/>
      <c r="H235" s="47"/>
      <c r="J235" s="47"/>
      <c r="K235" s="75"/>
      <c r="L235" s="47"/>
      <c r="M235" s="75"/>
      <c r="N235" s="47"/>
    </row>
    <row r="236" spans="1:14" x14ac:dyDescent="0.2">
      <c r="A236" s="51" t="s">
        <v>66</v>
      </c>
      <c r="B236" s="47"/>
      <c r="C236" s="73"/>
      <c r="D236" s="47"/>
      <c r="E236" s="47"/>
      <c r="F236" s="47"/>
      <c r="G236" s="47"/>
      <c r="H236" s="47"/>
      <c r="I236" s="72"/>
      <c r="J236" s="47"/>
      <c r="K236" s="75"/>
      <c r="L236" s="47"/>
      <c r="M236" s="75"/>
      <c r="N236" s="47"/>
    </row>
    <row r="237" spans="1:14" x14ac:dyDescent="0.2">
      <c r="A237" s="52" t="s">
        <v>215</v>
      </c>
      <c r="B237" s="47">
        <v>775.65</v>
      </c>
      <c r="C237" s="73">
        <f>755.57-5.7</f>
        <v>749.87</v>
      </c>
      <c r="D237" s="47">
        <v>933.47</v>
      </c>
      <c r="E237" s="47">
        <v>796.57</v>
      </c>
      <c r="F237" s="47">
        <v>744.07</v>
      </c>
      <c r="G237" s="47">
        <v>982.68</v>
      </c>
      <c r="H237" s="47">
        <v>854.55</v>
      </c>
      <c r="I237" s="47">
        <v>773.47</v>
      </c>
      <c r="J237" s="47">
        <v>1170</v>
      </c>
      <c r="K237" s="75">
        <v>818.49</v>
      </c>
      <c r="L237" s="47">
        <v>887.74</v>
      </c>
      <c r="M237" s="75">
        <v>1019.67</v>
      </c>
      <c r="N237" s="47">
        <f t="shared" si="4"/>
        <v>10506.230000000001</v>
      </c>
    </row>
    <row r="238" spans="1:14" x14ac:dyDescent="0.2">
      <c r="A238" s="52" t="s">
        <v>216</v>
      </c>
      <c r="B238" s="47">
        <v>546.66</v>
      </c>
      <c r="C238" s="73">
        <f>532.51-4.01</f>
        <v>528.5</v>
      </c>
      <c r="D238" s="47">
        <v>657.89</v>
      </c>
      <c r="E238" s="47">
        <v>561.4</v>
      </c>
      <c r="F238" s="47">
        <v>524.4</v>
      </c>
      <c r="G238" s="47">
        <v>692.57</v>
      </c>
      <c r="H238" s="47">
        <v>602.26</v>
      </c>
      <c r="I238" s="47">
        <v>545.13</v>
      </c>
      <c r="J238" s="47">
        <v>830.68</v>
      </c>
      <c r="K238" s="75">
        <v>576.85</v>
      </c>
      <c r="L238" s="47">
        <v>626.29</v>
      </c>
      <c r="M238" s="75">
        <v>723.95</v>
      </c>
      <c r="N238" s="47">
        <f t="shared" si="4"/>
        <v>7416.5800000000008</v>
      </c>
    </row>
    <row r="239" spans="1:14" x14ac:dyDescent="0.2">
      <c r="A239" s="52"/>
      <c r="B239" s="47"/>
      <c r="C239" s="73"/>
      <c r="D239" s="47"/>
      <c r="E239" s="47"/>
      <c r="F239" s="47"/>
      <c r="G239" s="47"/>
      <c r="H239" s="47"/>
      <c r="J239" s="47"/>
      <c r="K239" s="75"/>
      <c r="L239" s="47"/>
      <c r="M239" s="75"/>
      <c r="N239" s="47"/>
    </row>
    <row r="240" spans="1:14" x14ac:dyDescent="0.2">
      <c r="A240" s="52" t="s">
        <v>217</v>
      </c>
      <c r="B240" s="47">
        <v>5000.7299999999996</v>
      </c>
      <c r="C240" s="73">
        <f>8327.09+3484.89</f>
        <v>11811.98</v>
      </c>
      <c r="D240" s="47">
        <v>10287.75</v>
      </c>
      <c r="E240" s="47">
        <v>8778.9599999999991</v>
      </c>
      <c r="F240" s="47">
        <v>8200.32</v>
      </c>
      <c r="G240" s="47">
        <v>10830.12</v>
      </c>
      <c r="H240" s="47">
        <v>9417.91</v>
      </c>
      <c r="I240" s="47">
        <v>8524.4</v>
      </c>
      <c r="J240" s="47">
        <v>12943.82</v>
      </c>
      <c r="K240" s="75">
        <v>9020.49</v>
      </c>
      <c r="L240" s="47">
        <v>9788.89</v>
      </c>
      <c r="M240" s="75">
        <v>11280.66</v>
      </c>
      <c r="N240" s="47">
        <f t="shared" si="4"/>
        <v>115886.03</v>
      </c>
    </row>
    <row r="241" spans="1:14" x14ac:dyDescent="0.2">
      <c r="A241" s="52" t="s">
        <v>218</v>
      </c>
      <c r="B241" s="47">
        <v>2173.92</v>
      </c>
      <c r="C241" s="73">
        <f>4871.24+2790.06</f>
        <v>7661.2999999999993</v>
      </c>
      <c r="D241" s="47">
        <v>6018.21</v>
      </c>
      <c r="E241" s="47">
        <v>5135.58</v>
      </c>
      <c r="F241" s="47">
        <v>4797.09</v>
      </c>
      <c r="G241" s="47">
        <v>6335.49</v>
      </c>
      <c r="H241" s="47">
        <v>5509.36</v>
      </c>
      <c r="I241" s="47">
        <v>4986.67</v>
      </c>
      <c r="J241" s="47">
        <v>7571.98</v>
      </c>
      <c r="K241" s="75">
        <v>5276.88</v>
      </c>
      <c r="L241" s="47">
        <v>5726.38</v>
      </c>
      <c r="M241" s="75">
        <v>6599.05</v>
      </c>
      <c r="N241" s="47">
        <f t="shared" si="4"/>
        <v>67791.91</v>
      </c>
    </row>
    <row r="242" spans="1:14" x14ac:dyDescent="0.2">
      <c r="A242" s="52" t="s">
        <v>219</v>
      </c>
      <c r="B242" s="47">
        <v>226.5</v>
      </c>
      <c r="C242" s="73">
        <f>2117.63+1931.45</f>
        <v>4049.08</v>
      </c>
      <c r="D242" s="47">
        <v>2616.25</v>
      </c>
      <c r="E242" s="47">
        <v>2232.5500000000002</v>
      </c>
      <c r="F242" s="47">
        <v>2085.4</v>
      </c>
      <c r="G242" s="47">
        <v>2754.17</v>
      </c>
      <c r="H242" s="47">
        <v>2395.04</v>
      </c>
      <c r="I242" s="47">
        <v>2167.81</v>
      </c>
      <c r="J242" s="47">
        <v>3314.22</v>
      </c>
      <c r="K242" s="75">
        <v>2293.9699999999998</v>
      </c>
      <c r="L242" s="47">
        <v>2491.71</v>
      </c>
      <c r="M242" s="75">
        <v>2888.37</v>
      </c>
      <c r="N242" s="47">
        <f t="shared" si="4"/>
        <v>29515.070000000003</v>
      </c>
    </row>
    <row r="243" spans="1:14" x14ac:dyDescent="0.2">
      <c r="A243" s="52" t="s">
        <v>220</v>
      </c>
      <c r="B243" s="47">
        <v>0</v>
      </c>
      <c r="C243" s="73">
        <f>220.64+224.84</f>
        <v>445.48</v>
      </c>
      <c r="D243" s="47">
        <v>272.58999999999997</v>
      </c>
      <c r="E243" s="47">
        <v>232.61</v>
      </c>
      <c r="F243" s="47">
        <v>217.28</v>
      </c>
      <c r="G243" s="47">
        <v>286.95999999999998</v>
      </c>
      <c r="H243" s="47">
        <v>249.54</v>
      </c>
      <c r="I243" s="47">
        <v>225.86</v>
      </c>
      <c r="J243" s="47">
        <v>376.65</v>
      </c>
      <c r="K243" s="75">
        <v>239.01</v>
      </c>
      <c r="L243" s="47">
        <v>262.86</v>
      </c>
      <c r="M243" s="75">
        <v>328.25</v>
      </c>
      <c r="N243" s="47">
        <f t="shared" si="4"/>
        <v>3137.0900000000006</v>
      </c>
    </row>
    <row r="244" spans="1:14" x14ac:dyDescent="0.2">
      <c r="A244" s="52"/>
      <c r="B244" s="47"/>
      <c r="C244" s="47"/>
      <c r="D244" s="47"/>
      <c r="E244" s="47"/>
      <c r="F244" s="47"/>
      <c r="G244" s="47"/>
      <c r="H244" s="47"/>
      <c r="J244" s="47"/>
      <c r="K244" s="75"/>
      <c r="L244" s="47"/>
      <c r="M244" s="75"/>
      <c r="N244" s="47"/>
    </row>
    <row r="245" spans="1:14" x14ac:dyDescent="0.2">
      <c r="A245" s="53" t="s">
        <v>221</v>
      </c>
      <c r="B245" s="54">
        <v>1154841.6399999999</v>
      </c>
      <c r="C245" s="54">
        <f>SUM(C226:C243)</f>
        <v>1133266.26</v>
      </c>
      <c r="D245" s="54">
        <v>1400101.41</v>
      </c>
      <c r="E245" s="54">
        <v>1194763.2400000002</v>
      </c>
      <c r="F245" s="54">
        <v>1116014.42</v>
      </c>
      <c r="G245" s="54">
        <v>1473914.21</v>
      </c>
      <c r="H245" s="54">
        <v>1281720.33</v>
      </c>
      <c r="I245" s="54">
        <v>1160119.96</v>
      </c>
      <c r="J245" s="54">
        <v>1778512.7100000004</v>
      </c>
      <c r="K245" s="78">
        <v>1227633.96</v>
      </c>
      <c r="L245" s="54">
        <v>1333963.3499999999</v>
      </c>
      <c r="M245" s="78">
        <v>1549986.5299999998</v>
      </c>
      <c r="N245" s="54">
        <f t="shared" si="4"/>
        <v>15804838.02</v>
      </c>
    </row>
    <row r="246" spans="1:14" x14ac:dyDescent="0.2">
      <c r="A246" s="55"/>
      <c r="B246" s="47"/>
      <c r="C246" s="47"/>
      <c r="D246" s="47"/>
      <c r="E246" s="47"/>
      <c r="F246" s="47"/>
      <c r="G246" s="47"/>
      <c r="H246" s="47"/>
      <c r="J246" s="47"/>
      <c r="K246" s="75"/>
      <c r="L246" s="47"/>
      <c r="M246" s="75"/>
      <c r="N246" s="47"/>
    </row>
    <row r="247" spans="1:14" x14ac:dyDescent="0.2">
      <c r="A247" s="51" t="s">
        <v>222</v>
      </c>
      <c r="B247" s="47"/>
      <c r="C247" s="47"/>
      <c r="D247" s="47"/>
      <c r="E247" s="47"/>
      <c r="F247" s="47"/>
      <c r="G247" s="47"/>
      <c r="H247" s="47"/>
      <c r="J247" s="47"/>
      <c r="K247" s="75"/>
      <c r="L247" s="47"/>
      <c r="M247" s="75"/>
      <c r="N247" s="47"/>
    </row>
    <row r="248" spans="1:14" x14ac:dyDescent="0.2">
      <c r="A248" s="51" t="s">
        <v>71</v>
      </c>
      <c r="B248" s="47"/>
      <c r="C248" s="47"/>
      <c r="D248" s="47"/>
      <c r="E248" s="47"/>
      <c r="F248" s="47"/>
      <c r="G248" s="47"/>
      <c r="H248" s="47"/>
      <c r="J248" s="47"/>
      <c r="K248" s="75"/>
      <c r="L248" s="47"/>
      <c r="M248" s="75"/>
      <c r="N248" s="47"/>
    </row>
    <row r="249" spans="1:14" x14ac:dyDescent="0.2">
      <c r="A249" s="52" t="s">
        <v>223</v>
      </c>
      <c r="B249" s="47">
        <v>152739.450778953</v>
      </c>
      <c r="C249" s="47">
        <v>169412.95077895303</v>
      </c>
      <c r="D249" s="47">
        <v>168099.41077895302</v>
      </c>
      <c r="E249" s="47">
        <v>198180.98077895303</v>
      </c>
      <c r="F249" s="47">
        <v>168010.82077895303</v>
      </c>
      <c r="G249" s="47">
        <v>202743.78077895302</v>
      </c>
      <c r="H249" s="47">
        <v>182321.62077895299</v>
      </c>
      <c r="I249" s="47">
        <v>176390.36077895301</v>
      </c>
      <c r="J249" s="47">
        <v>206095.28077895302</v>
      </c>
      <c r="K249" s="75">
        <v>224028.14077895303</v>
      </c>
      <c r="L249" s="47">
        <v>181539.74077895301</v>
      </c>
      <c r="M249" s="75">
        <v>221437.95077895303</v>
      </c>
      <c r="N249" s="47">
        <f t="shared" si="4"/>
        <v>2251000.4893474365</v>
      </c>
    </row>
    <row r="250" spans="1:14" x14ac:dyDescent="0.2">
      <c r="A250" s="51"/>
      <c r="B250" s="47"/>
      <c r="C250" s="47"/>
      <c r="D250" s="47"/>
      <c r="E250" s="47"/>
      <c r="F250" s="47"/>
      <c r="G250" s="47"/>
      <c r="H250" s="47"/>
      <c r="J250" s="47"/>
      <c r="K250" s="75"/>
      <c r="L250" s="47"/>
      <c r="M250" s="75"/>
      <c r="N250" s="47"/>
    </row>
    <row r="251" spans="1:14" x14ac:dyDescent="0.2">
      <c r="A251" s="52" t="s">
        <v>224</v>
      </c>
      <c r="B251" s="47">
        <v>28624.98</v>
      </c>
      <c r="C251" s="47">
        <v>31749.77</v>
      </c>
      <c r="D251" s="47">
        <v>31503.599999999999</v>
      </c>
      <c r="E251" s="47">
        <v>37141.199999999997</v>
      </c>
      <c r="F251" s="47">
        <v>31486.99</v>
      </c>
      <c r="G251" s="47">
        <v>37996.31</v>
      </c>
      <c r="H251" s="47">
        <v>34168.99</v>
      </c>
      <c r="I251" s="47">
        <v>33057.410000000003</v>
      </c>
      <c r="J251" s="47">
        <v>38624.42</v>
      </c>
      <c r="K251" s="75">
        <v>41936.76</v>
      </c>
      <c r="L251" s="47">
        <v>34022.21</v>
      </c>
      <c r="M251" s="75">
        <v>41443.25</v>
      </c>
      <c r="N251" s="47">
        <f t="shared" si="4"/>
        <v>421755.89</v>
      </c>
    </row>
    <row r="252" spans="1:14" x14ac:dyDescent="0.2">
      <c r="A252" s="52"/>
      <c r="B252" s="47"/>
      <c r="C252" s="47"/>
      <c r="D252" s="47"/>
      <c r="E252" s="47"/>
      <c r="F252" s="47"/>
      <c r="G252" s="47"/>
      <c r="H252" s="47"/>
      <c r="J252" s="47"/>
      <c r="K252" s="75"/>
      <c r="L252" s="47"/>
      <c r="M252" s="75"/>
      <c r="N252" s="47"/>
    </row>
    <row r="253" spans="1:14" x14ac:dyDescent="0.2">
      <c r="A253" s="51" t="s">
        <v>66</v>
      </c>
      <c r="B253" s="47"/>
      <c r="C253" s="47"/>
      <c r="D253" s="47"/>
      <c r="E253" s="47"/>
      <c r="F253" s="47"/>
      <c r="G253" s="47"/>
      <c r="H253" s="47"/>
      <c r="J253" s="47"/>
      <c r="K253" s="75"/>
      <c r="L253" s="47"/>
      <c r="M253" s="75"/>
      <c r="N253" s="47"/>
    </row>
    <row r="254" spans="1:14" x14ac:dyDescent="0.2">
      <c r="A254" s="52" t="s">
        <v>225</v>
      </c>
      <c r="B254" s="47">
        <v>19896.16</v>
      </c>
      <c r="C254" s="47">
        <v>22068.09</v>
      </c>
      <c r="D254" s="47">
        <v>21896.99</v>
      </c>
      <c r="E254" s="47">
        <v>25815.47</v>
      </c>
      <c r="F254" s="47">
        <v>21885.45</v>
      </c>
      <c r="G254" s="47">
        <v>26409.83</v>
      </c>
      <c r="H254" s="47">
        <v>23749.599999999999</v>
      </c>
      <c r="I254" s="47">
        <v>22976.98</v>
      </c>
      <c r="J254" s="47">
        <v>26846.41</v>
      </c>
      <c r="K254" s="75">
        <v>29181.98</v>
      </c>
      <c r="L254" s="47">
        <v>23647.75</v>
      </c>
      <c r="M254" s="75">
        <v>28844.51</v>
      </c>
      <c r="N254" s="47">
        <f t="shared" si="4"/>
        <v>293219.22000000003</v>
      </c>
    </row>
    <row r="255" spans="1:14" x14ac:dyDescent="0.2">
      <c r="A255" s="52"/>
      <c r="B255" s="47"/>
      <c r="C255" s="47"/>
      <c r="D255" s="47"/>
      <c r="E255" s="47"/>
      <c r="F255" s="47"/>
      <c r="G255" s="47"/>
      <c r="H255" s="47"/>
      <c r="J255" s="47"/>
      <c r="K255" s="75"/>
      <c r="L255" s="47"/>
      <c r="M255" s="75"/>
      <c r="N255" s="47"/>
    </row>
    <row r="256" spans="1:14" x14ac:dyDescent="0.2">
      <c r="A256" s="53" t="s">
        <v>226</v>
      </c>
      <c r="B256" s="54">
        <v>201260.59077895302</v>
      </c>
      <c r="C256" s="54">
        <v>223230.81077895302</v>
      </c>
      <c r="D256" s="54">
        <v>221500.00077895302</v>
      </c>
      <c r="E256" s="54">
        <v>261137.65077895302</v>
      </c>
      <c r="F256" s="54">
        <v>221383.26077895303</v>
      </c>
      <c r="G256" s="54">
        <v>267149.920778953</v>
      </c>
      <c r="H256" s="54">
        <v>240240.21077895298</v>
      </c>
      <c r="I256" s="54">
        <v>232424.75077895302</v>
      </c>
      <c r="J256" s="54">
        <v>271566.11077895301</v>
      </c>
      <c r="K256" s="78">
        <v>295146.88077895303</v>
      </c>
      <c r="L256" s="54">
        <v>239209.700778953</v>
      </c>
      <c r="M256" s="78">
        <v>291725.71077895304</v>
      </c>
      <c r="N256" s="54">
        <f t="shared" si="4"/>
        <v>2965975.5993474363</v>
      </c>
    </row>
    <row r="257" spans="1:16" x14ac:dyDescent="0.2">
      <c r="A257" s="55"/>
      <c r="B257" s="47"/>
      <c r="C257" s="47"/>
      <c r="D257" s="47"/>
      <c r="E257" s="47"/>
      <c r="F257" s="47"/>
      <c r="G257" s="47"/>
      <c r="H257" s="47"/>
      <c r="J257" s="47"/>
      <c r="K257" s="75"/>
      <c r="L257" s="47"/>
      <c r="M257" s="75"/>
      <c r="N257" s="47"/>
    </row>
    <row r="258" spans="1:16" x14ac:dyDescent="0.2">
      <c r="A258" s="51" t="s">
        <v>227</v>
      </c>
      <c r="B258" s="47"/>
      <c r="C258" s="47"/>
      <c r="D258" s="47"/>
      <c r="E258" s="47"/>
      <c r="F258" s="47"/>
      <c r="G258" s="47"/>
      <c r="H258" s="47"/>
      <c r="J258" s="47"/>
      <c r="K258" s="75"/>
      <c r="L258" s="47"/>
      <c r="M258" s="75"/>
      <c r="N258" s="47"/>
    </row>
    <row r="259" spans="1:16" x14ac:dyDescent="0.2">
      <c r="A259" s="51" t="s">
        <v>71</v>
      </c>
      <c r="B259" s="47"/>
      <c r="C259" s="47"/>
      <c r="D259" s="47"/>
      <c r="E259" s="47"/>
      <c r="F259" s="47"/>
      <c r="G259" s="47"/>
      <c r="H259" s="47"/>
      <c r="J259" s="47"/>
      <c r="K259" s="75"/>
      <c r="L259" s="47"/>
      <c r="M259" s="75"/>
      <c r="N259" s="47"/>
    </row>
    <row r="260" spans="1:16" x14ac:dyDescent="0.2">
      <c r="A260" s="52" t="s">
        <v>228</v>
      </c>
      <c r="B260" s="47">
        <v>236814.04</v>
      </c>
      <c r="C260" s="47">
        <v>287866.53000000003</v>
      </c>
      <c r="D260" s="47">
        <v>291299.68</v>
      </c>
      <c r="E260" s="47">
        <v>241793.84</v>
      </c>
      <c r="F260" s="47">
        <v>186562.79</v>
      </c>
      <c r="G260" s="47">
        <v>196545.3</v>
      </c>
      <c r="H260" s="47">
        <v>138464.95999999999</v>
      </c>
      <c r="I260" s="47">
        <v>194467.28</v>
      </c>
      <c r="J260" s="47">
        <v>212262.7</v>
      </c>
      <c r="K260" s="75">
        <v>177324.5</v>
      </c>
      <c r="L260" s="47">
        <v>231630.4</v>
      </c>
      <c r="M260" s="75">
        <v>315626.2</v>
      </c>
      <c r="N260" s="47">
        <f t="shared" si="4"/>
        <v>2710658.22</v>
      </c>
    </row>
    <row r="261" spans="1:16" x14ac:dyDescent="0.2">
      <c r="A261" s="52"/>
      <c r="B261" s="47"/>
      <c r="C261" s="47"/>
      <c r="D261" s="47"/>
      <c r="E261" s="47"/>
      <c r="F261" s="47"/>
      <c r="G261" s="47"/>
      <c r="H261" s="47"/>
      <c r="J261" s="47"/>
      <c r="K261" s="75"/>
      <c r="L261" s="47"/>
      <c r="M261" s="75"/>
      <c r="N261" s="47"/>
    </row>
    <row r="262" spans="1:16" x14ac:dyDescent="0.2">
      <c r="A262" s="51" t="s">
        <v>66</v>
      </c>
      <c r="B262" s="47"/>
      <c r="C262" s="47"/>
      <c r="D262" s="47"/>
      <c r="E262" s="47"/>
      <c r="F262" s="47"/>
      <c r="G262" s="47"/>
      <c r="H262" s="47"/>
      <c r="J262" s="47"/>
      <c r="K262" s="75"/>
      <c r="L262" s="47"/>
      <c r="M262" s="75"/>
      <c r="N262" s="47"/>
    </row>
    <row r="263" spans="1:16" x14ac:dyDescent="0.2">
      <c r="A263" s="52" t="s">
        <v>67</v>
      </c>
      <c r="B263" s="47">
        <v>81.819999999999993</v>
      </c>
      <c r="C263" s="47">
        <v>99.87</v>
      </c>
      <c r="D263" s="47">
        <v>101.07</v>
      </c>
      <c r="E263" s="47">
        <v>83.68</v>
      </c>
      <c r="F263" s="47">
        <v>64.44</v>
      </c>
      <c r="G263" s="47">
        <v>67.89</v>
      </c>
      <c r="H263" s="47">
        <v>47.83</v>
      </c>
      <c r="I263" s="47">
        <v>67.17</v>
      </c>
      <c r="J263" s="47">
        <v>73.319999999999993</v>
      </c>
      <c r="K263" s="75">
        <v>61.25</v>
      </c>
      <c r="L263" s="47">
        <v>80.010000000000005</v>
      </c>
      <c r="M263" s="75">
        <v>109.02</v>
      </c>
      <c r="N263" s="47">
        <f t="shared" si="4"/>
        <v>937.36999999999989</v>
      </c>
    </row>
    <row r="264" spans="1:16" x14ac:dyDescent="0.2">
      <c r="A264" s="52"/>
      <c r="B264" s="47"/>
      <c r="C264" s="47"/>
      <c r="D264" s="47"/>
      <c r="E264" s="47"/>
      <c r="F264" s="47"/>
      <c r="G264" s="47"/>
      <c r="H264" s="47"/>
      <c r="J264" s="47"/>
      <c r="K264" s="75"/>
      <c r="L264" s="47"/>
      <c r="M264" s="75"/>
      <c r="N264" s="47"/>
    </row>
    <row r="265" spans="1:16" x14ac:dyDescent="0.2">
      <c r="A265" s="53" t="s">
        <v>229</v>
      </c>
      <c r="B265" s="54">
        <v>236895.86000000002</v>
      </c>
      <c r="C265" s="54">
        <v>287966.40000000002</v>
      </c>
      <c r="D265" s="54">
        <v>291400.75</v>
      </c>
      <c r="E265" s="54">
        <v>241877.52</v>
      </c>
      <c r="F265" s="54">
        <v>186627.23</v>
      </c>
      <c r="G265" s="54">
        <v>196613.19</v>
      </c>
      <c r="H265" s="54">
        <v>138512.78999999998</v>
      </c>
      <c r="I265" s="54">
        <v>194534.45</v>
      </c>
      <c r="J265" s="54">
        <v>212336.02000000002</v>
      </c>
      <c r="K265" s="78">
        <v>177385.75</v>
      </c>
      <c r="L265" s="54">
        <v>231710.41</v>
      </c>
      <c r="M265" s="78">
        <v>315735.22000000003</v>
      </c>
      <c r="N265" s="54">
        <f t="shared" si="4"/>
        <v>2711595.5900000003</v>
      </c>
    </row>
    <row r="266" spans="1:16" x14ac:dyDescent="0.2">
      <c r="A266" s="55"/>
      <c r="B266" s="47"/>
      <c r="C266" s="47"/>
      <c r="D266" s="47"/>
      <c r="E266" s="47"/>
      <c r="F266" s="47"/>
      <c r="G266" s="47"/>
      <c r="H266" s="47"/>
      <c r="J266" s="47"/>
      <c r="K266" s="75"/>
      <c r="L266" s="47"/>
      <c r="M266" s="75"/>
      <c r="N266" s="47"/>
    </row>
    <row r="267" spans="1:16" x14ac:dyDescent="0.2">
      <c r="A267" s="51" t="s">
        <v>230</v>
      </c>
      <c r="B267" s="47"/>
      <c r="C267" s="47"/>
      <c r="D267" s="47"/>
      <c r="E267" s="47"/>
      <c r="F267" s="47"/>
      <c r="G267" s="47"/>
      <c r="H267" s="47"/>
      <c r="J267" s="47"/>
      <c r="K267" s="75"/>
      <c r="L267" s="47"/>
      <c r="M267" s="75"/>
      <c r="N267" s="47"/>
    </row>
    <row r="268" spans="1:16" x14ac:dyDescent="0.2">
      <c r="A268" s="51" t="s">
        <v>105</v>
      </c>
      <c r="B268" s="47"/>
      <c r="C268" s="47"/>
      <c r="D268" s="47"/>
      <c r="E268" s="47"/>
      <c r="F268" s="47"/>
      <c r="G268" s="47"/>
      <c r="H268" s="47"/>
      <c r="J268" s="47"/>
      <c r="K268" s="75"/>
      <c r="L268" s="47"/>
      <c r="M268" s="75"/>
      <c r="N268" s="47"/>
    </row>
    <row r="269" spans="1:16" x14ac:dyDescent="0.2">
      <c r="A269" s="52" t="s">
        <v>231</v>
      </c>
      <c r="B269" s="47">
        <v>10995.33</v>
      </c>
      <c r="C269" s="47">
        <v>10995.33</v>
      </c>
      <c r="D269" s="47">
        <v>10995.33</v>
      </c>
      <c r="E269" s="47">
        <v>10995.33</v>
      </c>
      <c r="F269" s="47">
        <v>10995.33</v>
      </c>
      <c r="G269" s="47">
        <v>10995.33</v>
      </c>
      <c r="H269" s="47">
        <v>10995.33</v>
      </c>
      <c r="I269" s="47">
        <v>10995.33</v>
      </c>
      <c r="J269" s="47">
        <v>10995.33</v>
      </c>
      <c r="K269" s="75">
        <v>10995.33</v>
      </c>
      <c r="L269" s="47">
        <v>10995.33</v>
      </c>
      <c r="M269" s="75">
        <v>10995.33</v>
      </c>
      <c r="N269" s="47">
        <f t="shared" si="4"/>
        <v>131943.96</v>
      </c>
      <c r="O269" s="47"/>
      <c r="P269" s="47"/>
    </row>
    <row r="270" spans="1:16" x14ac:dyDescent="0.2">
      <c r="A270" s="52" t="s">
        <v>232</v>
      </c>
      <c r="B270" s="47">
        <v>5324.45</v>
      </c>
      <c r="C270" s="47">
        <v>5324.45</v>
      </c>
      <c r="D270" s="47">
        <v>5324.45</v>
      </c>
      <c r="E270" s="47">
        <v>5324.45</v>
      </c>
      <c r="F270" s="47">
        <v>5324.45</v>
      </c>
      <c r="G270" s="47">
        <v>5324.45</v>
      </c>
      <c r="H270" s="47">
        <v>5324.45</v>
      </c>
      <c r="I270" s="47">
        <v>5324.45</v>
      </c>
      <c r="J270" s="47">
        <v>5324.45</v>
      </c>
      <c r="K270" s="75">
        <v>5324.45</v>
      </c>
      <c r="L270" s="47">
        <v>5324.45</v>
      </c>
      <c r="M270" s="75">
        <v>5324.45</v>
      </c>
      <c r="N270" s="47">
        <f t="shared" si="4"/>
        <v>63893.399999999987</v>
      </c>
      <c r="P270" s="47"/>
    </row>
    <row r="271" spans="1:16" x14ac:dyDescent="0.2">
      <c r="A271" s="52" t="s">
        <v>233</v>
      </c>
      <c r="B271" s="47">
        <v>752.46</v>
      </c>
      <c r="C271" s="47">
        <v>752.46</v>
      </c>
      <c r="D271" s="47">
        <v>752.46</v>
      </c>
      <c r="E271" s="47">
        <v>752.46</v>
      </c>
      <c r="F271" s="47">
        <v>752.46</v>
      </c>
      <c r="G271" s="47">
        <v>752.46</v>
      </c>
      <c r="H271" s="47">
        <v>0</v>
      </c>
      <c r="I271" s="47">
        <v>0</v>
      </c>
      <c r="J271" s="47">
        <v>0</v>
      </c>
      <c r="K271" s="75">
        <v>0</v>
      </c>
      <c r="L271" s="47">
        <v>0</v>
      </c>
      <c r="M271" s="75">
        <v>0</v>
      </c>
      <c r="N271" s="47">
        <f t="shared" si="4"/>
        <v>4514.76</v>
      </c>
      <c r="P271" s="47"/>
    </row>
    <row r="272" spans="1:16" x14ac:dyDescent="0.2">
      <c r="A272" s="52"/>
      <c r="B272" s="47"/>
      <c r="C272" s="47"/>
      <c r="D272" s="47"/>
      <c r="E272" s="47"/>
      <c r="F272" s="47"/>
      <c r="G272" s="47"/>
      <c r="H272" s="47"/>
      <c r="J272" s="47"/>
      <c r="K272" s="75"/>
      <c r="L272" s="47"/>
      <c r="M272" s="75"/>
      <c r="N272" s="47"/>
      <c r="P272" s="47"/>
    </row>
    <row r="273" spans="1:16" x14ac:dyDescent="0.2">
      <c r="A273" s="51" t="s">
        <v>71</v>
      </c>
      <c r="B273" s="47"/>
      <c r="C273" s="47"/>
      <c r="D273" s="47"/>
      <c r="E273" s="47"/>
      <c r="F273" s="47"/>
      <c r="G273" s="47"/>
      <c r="H273" s="47"/>
      <c r="J273" s="47"/>
      <c r="K273" s="75"/>
      <c r="L273" s="47"/>
      <c r="M273" s="75"/>
      <c r="N273" s="47"/>
      <c r="P273" s="47"/>
    </row>
    <row r="274" spans="1:16" x14ac:dyDescent="0.2">
      <c r="A274" s="52" t="s">
        <v>234</v>
      </c>
      <c r="B274" s="47">
        <v>8345796.4400000004</v>
      </c>
      <c r="C274" s="47">
        <v>8608191.4499999993</v>
      </c>
      <c r="D274" s="47">
        <v>8802271.0700000003</v>
      </c>
      <c r="E274" s="47">
        <v>7994662.9199999999</v>
      </c>
      <c r="F274" s="47">
        <v>8176607.6799999997</v>
      </c>
      <c r="G274" s="47">
        <v>10072749.299999999</v>
      </c>
      <c r="H274" s="47">
        <v>7267808.2699999986</v>
      </c>
      <c r="I274" s="47">
        <v>7373670.9299999997</v>
      </c>
      <c r="J274" s="47">
        <v>9183953.9700000025</v>
      </c>
      <c r="K274" s="75">
        <v>7898132.1299999999</v>
      </c>
      <c r="L274" s="47">
        <v>8581457.160000002</v>
      </c>
      <c r="M274" s="75">
        <v>9889707.3300000001</v>
      </c>
      <c r="N274" s="47">
        <f t="shared" si="4"/>
        <v>102195008.64999999</v>
      </c>
      <c r="P274" s="47"/>
    </row>
    <row r="275" spans="1:16" x14ac:dyDescent="0.2">
      <c r="A275" s="52"/>
      <c r="B275" s="47"/>
      <c r="C275" s="47"/>
      <c r="D275" s="47"/>
      <c r="E275" s="47"/>
      <c r="F275" s="47"/>
      <c r="G275" s="47"/>
      <c r="H275" s="47"/>
      <c r="J275" s="47"/>
      <c r="K275" s="75"/>
      <c r="L275" s="47"/>
      <c r="M275" s="75"/>
      <c r="N275" s="47"/>
      <c r="P275" s="47"/>
    </row>
    <row r="276" spans="1:16" x14ac:dyDescent="0.2">
      <c r="A276" s="52" t="s">
        <v>235</v>
      </c>
      <c r="B276" s="47">
        <v>4914955.55</v>
      </c>
      <c r="C276" s="47">
        <v>5077679.42</v>
      </c>
      <c r="D276" s="47">
        <v>5198037.6100000003</v>
      </c>
      <c r="E276" s="47">
        <v>4700671.58</v>
      </c>
      <c r="F276" s="47">
        <v>4807650.7699999996</v>
      </c>
      <c r="G276" s="47">
        <v>5984834.46</v>
      </c>
      <c r="H276" s="47">
        <v>4273298.3499999996</v>
      </c>
      <c r="I276" s="47">
        <v>4335543.07</v>
      </c>
      <c r="J276" s="47">
        <v>5399946.4299999997</v>
      </c>
      <c r="K276" s="75">
        <v>4643913.7699999996</v>
      </c>
      <c r="L276" s="47">
        <v>5045692.6399999997</v>
      </c>
      <c r="M276" s="75">
        <v>5865726.5999999996</v>
      </c>
      <c r="N276" s="47">
        <f t="shared" si="4"/>
        <v>60247950.249999993</v>
      </c>
      <c r="P276" s="47"/>
    </row>
    <row r="277" spans="1:16" x14ac:dyDescent="0.2">
      <c r="A277" s="52" t="s">
        <v>236</v>
      </c>
      <c r="B277" s="47">
        <v>1982920.51</v>
      </c>
      <c r="C277" s="47">
        <v>2047098.89</v>
      </c>
      <c r="D277" s="47">
        <v>2094568.22</v>
      </c>
      <c r="E277" s="47">
        <v>1897814.82</v>
      </c>
      <c r="F277" s="47">
        <v>1941005.82</v>
      </c>
      <c r="G277" s="47">
        <v>2405066.9</v>
      </c>
      <c r="H277" s="47">
        <v>1725270.27</v>
      </c>
      <c r="I277" s="47">
        <v>1750400.5</v>
      </c>
      <c r="J277" s="47">
        <v>2180134.94</v>
      </c>
      <c r="K277" s="75">
        <v>1874899.84</v>
      </c>
      <c r="L277" s="47">
        <v>2037111.11</v>
      </c>
      <c r="M277" s="75">
        <v>2359044.89</v>
      </c>
      <c r="N277" s="47">
        <f t="shared" si="4"/>
        <v>24295336.710000001</v>
      </c>
      <c r="P277" s="47"/>
    </row>
    <row r="278" spans="1:16" x14ac:dyDescent="0.2">
      <c r="A278" s="52"/>
      <c r="B278" s="47"/>
      <c r="C278" s="47"/>
      <c r="D278" s="47"/>
      <c r="E278" s="47"/>
      <c r="F278" s="47"/>
      <c r="G278" s="47"/>
      <c r="H278" s="47"/>
      <c r="J278" s="47"/>
      <c r="K278" s="75"/>
      <c r="L278" s="47"/>
      <c r="M278" s="75"/>
      <c r="N278" s="47"/>
      <c r="P278" s="47"/>
    </row>
    <row r="279" spans="1:16" x14ac:dyDescent="0.2">
      <c r="A279" s="51" t="s">
        <v>66</v>
      </c>
      <c r="B279" s="47"/>
      <c r="C279" s="47"/>
      <c r="D279" s="47"/>
      <c r="E279" s="47"/>
      <c r="F279" s="47"/>
      <c r="G279" s="47"/>
      <c r="H279" s="47"/>
      <c r="J279" s="47"/>
      <c r="K279" s="75"/>
      <c r="L279" s="47"/>
      <c r="M279" s="75"/>
      <c r="N279" s="47"/>
      <c r="P279" s="47"/>
    </row>
    <row r="280" spans="1:16" x14ac:dyDescent="0.2">
      <c r="A280" s="52" t="s">
        <v>67</v>
      </c>
      <c r="B280" s="47">
        <v>15927.72</v>
      </c>
      <c r="C280" s="47">
        <v>16360.49</v>
      </c>
      <c r="D280" s="47">
        <v>16680.59</v>
      </c>
      <c r="E280" s="47">
        <v>15319.79</v>
      </c>
      <c r="F280" s="47">
        <v>15668.44</v>
      </c>
      <c r="G280" s="47">
        <v>18785.04</v>
      </c>
      <c r="H280" s="47">
        <v>13926.95</v>
      </c>
      <c r="I280" s="47">
        <v>14129.81</v>
      </c>
      <c r="J280" s="47">
        <v>17598.77</v>
      </c>
      <c r="K280" s="75">
        <v>15134.81</v>
      </c>
      <c r="L280" s="47">
        <v>16444.240000000002</v>
      </c>
      <c r="M280" s="75">
        <v>18529.560000000001</v>
      </c>
      <c r="N280" s="47">
        <f t="shared" si="4"/>
        <v>194506.21</v>
      </c>
      <c r="P280" s="47"/>
    </row>
    <row r="281" spans="1:16" x14ac:dyDescent="0.2">
      <c r="A281" s="52" t="s">
        <v>237</v>
      </c>
      <c r="B281" s="47">
        <v>107967.7</v>
      </c>
      <c r="C281" s="47">
        <v>110075.54</v>
      </c>
      <c r="D281" s="47">
        <v>111634.6</v>
      </c>
      <c r="E281" s="47">
        <v>104602.1</v>
      </c>
      <c r="F281" s="47">
        <v>106982.66</v>
      </c>
      <c r="G281" s="47">
        <v>122011.31</v>
      </c>
      <c r="H281" s="47">
        <v>95091.94</v>
      </c>
      <c r="I281" s="47">
        <v>96477.04</v>
      </c>
      <c r="J281" s="47">
        <v>120162.77</v>
      </c>
      <c r="K281" s="75">
        <v>103339.09</v>
      </c>
      <c r="L281" s="47">
        <v>112279.71</v>
      </c>
      <c r="M281" s="75">
        <v>121419.26</v>
      </c>
      <c r="N281" s="47">
        <f t="shared" ref="N281:N302" si="5">SUM(B281:M281)</f>
        <v>1312043.72</v>
      </c>
      <c r="P281" s="47"/>
    </row>
    <row r="282" spans="1:16" x14ac:dyDescent="0.2">
      <c r="A282" s="52" t="s">
        <v>238</v>
      </c>
      <c r="B282" s="47">
        <v>297858.09000000003</v>
      </c>
      <c r="C282" s="47">
        <v>303621.38</v>
      </c>
      <c r="D282" s="47">
        <v>307884.18</v>
      </c>
      <c r="E282" s="47">
        <v>288620.48</v>
      </c>
      <c r="F282" s="47">
        <v>295188.98</v>
      </c>
      <c r="G282" s="47">
        <v>336267.46</v>
      </c>
      <c r="H282" s="47">
        <v>262379.83</v>
      </c>
      <c r="I282" s="47">
        <v>266201.65000000002</v>
      </c>
      <c r="J282" s="47">
        <v>331555.84000000003</v>
      </c>
      <c r="K282" s="75">
        <v>285135.56</v>
      </c>
      <c r="L282" s="47">
        <v>309804.71999999997</v>
      </c>
      <c r="M282" s="75">
        <v>334705.53999999998</v>
      </c>
      <c r="N282" s="47">
        <f t="shared" si="5"/>
        <v>3619223.71</v>
      </c>
      <c r="P282" s="47"/>
    </row>
    <row r="283" spans="1:16" x14ac:dyDescent="0.2">
      <c r="A283" s="52" t="s">
        <v>239</v>
      </c>
      <c r="B283" s="47">
        <v>23601.89</v>
      </c>
      <c r="C283" s="47">
        <v>24058.69</v>
      </c>
      <c r="D283" s="47">
        <v>24396.560000000001</v>
      </c>
      <c r="E283" s="47">
        <v>22869.81</v>
      </c>
      <c r="F283" s="47">
        <v>23390.28</v>
      </c>
      <c r="G283" s="47">
        <v>26646.18</v>
      </c>
      <c r="H283" s="47">
        <v>20790.54</v>
      </c>
      <c r="I283" s="47">
        <v>21093.37</v>
      </c>
      <c r="J283" s="47">
        <v>26271.93</v>
      </c>
      <c r="K283" s="75">
        <v>22593.67</v>
      </c>
      <c r="L283" s="47">
        <v>24548.41</v>
      </c>
      <c r="M283" s="75">
        <v>26522.25</v>
      </c>
      <c r="N283" s="47">
        <f t="shared" si="5"/>
        <v>286783.57999999996</v>
      </c>
      <c r="P283" s="47"/>
    </row>
    <row r="284" spans="1:16" x14ac:dyDescent="0.2">
      <c r="A284" s="52" t="s">
        <v>68</v>
      </c>
      <c r="B284" s="47">
        <v>0</v>
      </c>
      <c r="C284" s="47">
        <v>0</v>
      </c>
      <c r="D284" s="47">
        <v>0</v>
      </c>
      <c r="E284" s="47">
        <v>0</v>
      </c>
      <c r="F284" s="47">
        <v>0</v>
      </c>
      <c r="G284" s="47">
        <v>0</v>
      </c>
      <c r="H284" s="47">
        <v>0</v>
      </c>
      <c r="I284" s="47">
        <v>0</v>
      </c>
      <c r="J284" s="47">
        <v>0</v>
      </c>
      <c r="K284" s="75">
        <v>0</v>
      </c>
      <c r="L284" s="47">
        <v>0</v>
      </c>
      <c r="M284" s="75">
        <v>0</v>
      </c>
      <c r="N284" s="47">
        <f t="shared" si="5"/>
        <v>0</v>
      </c>
      <c r="P284" s="47"/>
    </row>
    <row r="285" spans="1:16" x14ac:dyDescent="0.2">
      <c r="A285" s="52" t="s">
        <v>240</v>
      </c>
      <c r="B285" s="47">
        <v>635516.26</v>
      </c>
      <c r="C285" s="47">
        <v>652381.27</v>
      </c>
      <c r="D285" s="47">
        <v>664855.42000000004</v>
      </c>
      <c r="E285" s="47">
        <v>611628.15</v>
      </c>
      <c r="F285" s="47">
        <v>625547.75</v>
      </c>
      <c r="G285" s="47">
        <v>746927.09</v>
      </c>
      <c r="H285" s="47">
        <v>556020.46</v>
      </c>
      <c r="I285" s="47">
        <v>564119.43000000005</v>
      </c>
      <c r="J285" s="47">
        <v>702614.34</v>
      </c>
      <c r="K285" s="75">
        <v>604243.1</v>
      </c>
      <c r="L285" s="47">
        <v>656520.57999999996</v>
      </c>
      <c r="M285" s="75">
        <v>737289.33</v>
      </c>
      <c r="N285" s="47">
        <f t="shared" si="5"/>
        <v>7757663.1799999997</v>
      </c>
      <c r="P285" s="47"/>
    </row>
    <row r="286" spans="1:16" x14ac:dyDescent="0.2">
      <c r="A286" s="52"/>
      <c r="B286" s="47"/>
      <c r="C286" s="47"/>
      <c r="D286" s="47"/>
      <c r="E286" s="47"/>
      <c r="F286" s="47"/>
      <c r="G286" s="47"/>
      <c r="H286" s="47"/>
      <c r="J286" s="47"/>
      <c r="K286" s="75"/>
      <c r="L286" s="47"/>
      <c r="M286" s="75"/>
      <c r="N286" s="47"/>
      <c r="P286" s="47"/>
    </row>
    <row r="287" spans="1:16" x14ac:dyDescent="0.2">
      <c r="A287" s="53" t="s">
        <v>241</v>
      </c>
      <c r="B287" s="54">
        <v>16341616.4</v>
      </c>
      <c r="C287" s="54">
        <v>16856539.370000001</v>
      </c>
      <c r="D287" s="54">
        <v>17237400.490000002</v>
      </c>
      <c r="E287" s="54">
        <v>15653261.890000001</v>
      </c>
      <c r="F287" s="54">
        <v>16009114.619999999</v>
      </c>
      <c r="G287" s="54">
        <v>19730359.979999997</v>
      </c>
      <c r="H287" s="54">
        <v>14230906.389999997</v>
      </c>
      <c r="I287" s="54">
        <v>14437955.58</v>
      </c>
      <c r="J287" s="54">
        <v>17978558.77</v>
      </c>
      <c r="K287" s="78">
        <v>15463711.75</v>
      </c>
      <c r="L287" s="54">
        <v>16800178.350000001</v>
      </c>
      <c r="M287" s="78">
        <v>19369264.539999995</v>
      </c>
      <c r="N287" s="54">
        <f t="shared" si="5"/>
        <v>200108868.13</v>
      </c>
    </row>
    <row r="288" spans="1:16" x14ac:dyDescent="0.2">
      <c r="A288" s="55"/>
      <c r="B288" s="47"/>
      <c r="C288" s="47"/>
      <c r="D288" s="47"/>
      <c r="E288" s="47"/>
      <c r="F288" s="47"/>
      <c r="G288" s="47"/>
      <c r="H288" s="47"/>
      <c r="J288" s="47"/>
      <c r="K288" s="75"/>
      <c r="L288" s="47"/>
      <c r="M288" s="75"/>
      <c r="N288" s="47"/>
    </row>
    <row r="289" spans="1:15" x14ac:dyDescent="0.2">
      <c r="A289" s="51" t="s">
        <v>242</v>
      </c>
      <c r="B289" s="47"/>
      <c r="C289" s="47"/>
      <c r="D289" s="47"/>
      <c r="E289" s="47"/>
      <c r="F289" s="47"/>
      <c r="G289" s="47"/>
      <c r="H289" s="47"/>
      <c r="J289" s="47"/>
      <c r="K289" s="75"/>
      <c r="L289" s="47"/>
      <c r="M289" s="75"/>
      <c r="N289" s="47"/>
    </row>
    <row r="290" spans="1:15" x14ac:dyDescent="0.2">
      <c r="A290" s="51" t="s">
        <v>71</v>
      </c>
      <c r="B290" s="47"/>
      <c r="C290" s="47"/>
      <c r="D290" s="47"/>
      <c r="E290" s="47"/>
      <c r="F290" s="47"/>
      <c r="G290" s="47"/>
      <c r="H290" s="47"/>
      <c r="J290" s="47"/>
      <c r="K290" s="75"/>
      <c r="L290" s="47"/>
      <c r="M290" s="75"/>
      <c r="N290" s="47"/>
    </row>
    <row r="291" spans="1:15" x14ac:dyDescent="0.2">
      <c r="A291" s="52" t="s">
        <v>243</v>
      </c>
      <c r="B291" s="47">
        <v>230954.22164727279</v>
      </c>
      <c r="C291" s="47">
        <v>243508.82164727274</v>
      </c>
      <c r="D291" s="47">
        <v>252418.16164727273</v>
      </c>
      <c r="E291" s="47">
        <v>263818.23164727277</v>
      </c>
      <c r="F291" s="47">
        <v>233279.54164727274</v>
      </c>
      <c r="G291" s="47">
        <v>269745.65164727275</v>
      </c>
      <c r="H291" s="47">
        <v>240899.77164727269</v>
      </c>
      <c r="I291" s="47">
        <v>249154.23164727274</v>
      </c>
      <c r="J291" s="47">
        <v>277150.99164727272</v>
      </c>
      <c r="K291" s="75">
        <v>284267.30164727272</v>
      </c>
      <c r="L291" s="47">
        <v>258299.56164727273</v>
      </c>
      <c r="M291" s="75">
        <v>299772.78164727276</v>
      </c>
      <c r="N291" s="47">
        <f t="shared" si="5"/>
        <v>3103269.2697672732</v>
      </c>
      <c r="O291" s="47"/>
    </row>
    <row r="292" spans="1:15" x14ac:dyDescent="0.2">
      <c r="A292" s="52"/>
      <c r="B292" s="47"/>
      <c r="C292" s="47"/>
      <c r="D292" s="47"/>
      <c r="E292" s="47"/>
      <c r="F292" s="47"/>
      <c r="G292" s="47"/>
      <c r="H292" s="47"/>
      <c r="J292" s="47"/>
      <c r="K292" s="75"/>
      <c r="L292" s="47"/>
      <c r="M292" s="75"/>
      <c r="N292" s="47"/>
    </row>
    <row r="293" spans="1:15" x14ac:dyDescent="0.2">
      <c r="A293" s="52" t="s">
        <v>244</v>
      </c>
      <c r="B293" s="47">
        <v>97133.71</v>
      </c>
      <c r="C293" s="47">
        <v>102413.86</v>
      </c>
      <c r="D293" s="47">
        <v>106160.92</v>
      </c>
      <c r="E293" s="47">
        <v>110955.51</v>
      </c>
      <c r="F293" s="47">
        <v>98111.69</v>
      </c>
      <c r="G293" s="47">
        <v>113448.45</v>
      </c>
      <c r="H293" s="47">
        <v>101316.56</v>
      </c>
      <c r="I293" s="47">
        <v>104788.19</v>
      </c>
      <c r="J293" s="47">
        <v>116562.95</v>
      </c>
      <c r="K293" s="75">
        <v>119238.24</v>
      </c>
      <c r="L293" s="47">
        <v>108394</v>
      </c>
      <c r="M293" s="75">
        <v>123546.38</v>
      </c>
      <c r="N293" s="47">
        <f t="shared" si="5"/>
        <v>1302070.46</v>
      </c>
    </row>
    <row r="294" spans="1:15" x14ac:dyDescent="0.2">
      <c r="A294" s="52"/>
      <c r="B294" s="47"/>
      <c r="C294" s="47"/>
      <c r="D294" s="47"/>
      <c r="E294" s="47"/>
      <c r="F294" s="47"/>
      <c r="G294" s="47"/>
      <c r="H294" s="47"/>
      <c r="J294" s="47"/>
      <c r="K294" s="75"/>
      <c r="L294" s="47"/>
      <c r="M294" s="75"/>
      <c r="N294" s="47"/>
    </row>
    <row r="295" spans="1:15" x14ac:dyDescent="0.2">
      <c r="A295" s="52" t="s">
        <v>245</v>
      </c>
      <c r="B295" s="47">
        <v>1211.8800000000001</v>
      </c>
      <c r="C295" s="47">
        <v>1277.75</v>
      </c>
      <c r="D295" s="47">
        <v>1324.5</v>
      </c>
      <c r="E295" s="47">
        <v>1384.32</v>
      </c>
      <c r="F295" s="47">
        <v>1224.08</v>
      </c>
      <c r="G295" s="47">
        <v>1415.43</v>
      </c>
      <c r="H295" s="47">
        <v>1264.06</v>
      </c>
      <c r="I295" s="47">
        <v>1307.3800000000001</v>
      </c>
      <c r="J295" s="47">
        <v>1454.28</v>
      </c>
      <c r="K295" s="75">
        <v>1490.89</v>
      </c>
      <c r="L295" s="47">
        <v>1354.81</v>
      </c>
      <c r="M295" s="75">
        <v>1567.15</v>
      </c>
      <c r="N295" s="47">
        <f t="shared" si="5"/>
        <v>16276.53</v>
      </c>
    </row>
    <row r="296" spans="1:15" x14ac:dyDescent="0.2">
      <c r="A296" s="52" t="s">
        <v>246</v>
      </c>
      <c r="B296" s="47">
        <v>7197.81</v>
      </c>
      <c r="C296" s="47">
        <v>7589.08</v>
      </c>
      <c r="D296" s="47">
        <v>7866.75</v>
      </c>
      <c r="E296" s="47">
        <v>8222.0400000000009</v>
      </c>
      <c r="F296" s="47">
        <v>7270.28</v>
      </c>
      <c r="G296" s="47">
        <v>8406.77</v>
      </c>
      <c r="H296" s="47">
        <v>7507.77</v>
      </c>
      <c r="I296" s="47">
        <v>7765.02</v>
      </c>
      <c r="J296" s="47">
        <v>8637.56</v>
      </c>
      <c r="K296" s="75">
        <v>8837.7099999999991</v>
      </c>
      <c r="L296" s="47">
        <v>8033.67</v>
      </c>
      <c r="M296" s="75">
        <v>9170.27</v>
      </c>
      <c r="N296" s="47">
        <f t="shared" si="5"/>
        <v>96504.73000000001</v>
      </c>
    </row>
    <row r="297" spans="1:15" x14ac:dyDescent="0.2">
      <c r="A297" s="52" t="s">
        <v>247</v>
      </c>
      <c r="B297" s="47">
        <v>3488.73</v>
      </c>
      <c r="C297" s="47">
        <v>3678.38</v>
      </c>
      <c r="D297" s="47">
        <v>3812.96</v>
      </c>
      <c r="E297" s="47">
        <v>3985.17</v>
      </c>
      <c r="F297" s="47">
        <v>3523.86</v>
      </c>
      <c r="G297" s="47">
        <v>4074.71</v>
      </c>
      <c r="H297" s="47">
        <v>3638.97</v>
      </c>
      <c r="I297" s="47">
        <v>3763.66</v>
      </c>
      <c r="J297" s="47">
        <v>4186.57</v>
      </c>
      <c r="K297" s="75">
        <v>4281.2299999999996</v>
      </c>
      <c r="L297" s="47">
        <v>3892.08</v>
      </c>
      <c r="M297" s="75">
        <v>4425.9799999999996</v>
      </c>
      <c r="N297" s="47">
        <f t="shared" si="5"/>
        <v>46752.299999999988</v>
      </c>
    </row>
    <row r="298" spans="1:15" x14ac:dyDescent="0.2">
      <c r="A298" s="52"/>
      <c r="B298" s="47"/>
      <c r="C298" s="47"/>
      <c r="D298" s="47"/>
      <c r="E298" s="47"/>
      <c r="F298" s="47"/>
      <c r="G298" s="47"/>
      <c r="H298" s="47"/>
      <c r="J298" s="47"/>
      <c r="K298" s="75"/>
      <c r="L298" s="47"/>
      <c r="M298" s="75"/>
      <c r="N298" s="47"/>
    </row>
    <row r="299" spans="1:15" x14ac:dyDescent="0.2">
      <c r="A299" s="51" t="s">
        <v>66</v>
      </c>
      <c r="B299" s="47"/>
      <c r="C299" s="47"/>
      <c r="D299" s="47"/>
      <c r="E299" s="47"/>
      <c r="F299" s="47"/>
      <c r="G299" s="47"/>
      <c r="H299" s="47"/>
      <c r="J299" s="47"/>
      <c r="K299" s="75"/>
      <c r="L299" s="47"/>
      <c r="M299" s="75"/>
      <c r="N299" s="47"/>
    </row>
    <row r="300" spans="1:15" x14ac:dyDescent="0.2">
      <c r="A300" s="52" t="s">
        <v>248</v>
      </c>
      <c r="B300" s="47">
        <v>27248.85</v>
      </c>
      <c r="C300" s="47">
        <v>28730.09</v>
      </c>
      <c r="D300" s="47">
        <v>29781.25</v>
      </c>
      <c r="E300" s="47">
        <v>31126.27</v>
      </c>
      <c r="F300" s="47">
        <v>27523.200000000001</v>
      </c>
      <c r="G300" s="47">
        <v>31825.61</v>
      </c>
      <c r="H300" s="47">
        <v>28422.26</v>
      </c>
      <c r="I300" s="47">
        <v>29396.16</v>
      </c>
      <c r="J300" s="47">
        <v>32699.32</v>
      </c>
      <c r="K300" s="75">
        <v>33537.24</v>
      </c>
      <c r="L300" s="47">
        <v>30473.88</v>
      </c>
      <c r="M300" s="75">
        <v>35354.839999999997</v>
      </c>
      <c r="N300" s="47">
        <f t="shared" si="5"/>
        <v>366118.97</v>
      </c>
    </row>
    <row r="301" spans="1:15" x14ac:dyDescent="0.2">
      <c r="A301" s="52"/>
      <c r="B301" s="47"/>
      <c r="C301" s="47"/>
      <c r="D301" s="47"/>
      <c r="E301" s="47"/>
      <c r="F301" s="47"/>
      <c r="G301" s="47"/>
      <c r="H301" s="47"/>
      <c r="J301" s="47"/>
      <c r="K301" s="75"/>
      <c r="L301" s="47"/>
      <c r="M301" s="75"/>
      <c r="N301" s="47"/>
    </row>
    <row r="302" spans="1:15" x14ac:dyDescent="0.2">
      <c r="A302" s="53" t="s">
        <v>249</v>
      </c>
      <c r="B302" s="54">
        <v>367235.20164727274</v>
      </c>
      <c r="C302" s="54">
        <v>387197.98164727277</v>
      </c>
      <c r="D302" s="54">
        <v>401364.54164727277</v>
      </c>
      <c r="E302" s="54">
        <v>419491.54164727277</v>
      </c>
      <c r="F302" s="54">
        <v>370932.65164727275</v>
      </c>
      <c r="G302" s="54">
        <v>428916.62164727278</v>
      </c>
      <c r="H302" s="54">
        <v>383049.39164727269</v>
      </c>
      <c r="I302" s="54">
        <v>396174.64164727274</v>
      </c>
      <c r="J302" s="54">
        <v>440691.67164727277</v>
      </c>
      <c r="K302" s="78">
        <v>451652.61164727272</v>
      </c>
      <c r="L302" s="54">
        <v>410448.00164727273</v>
      </c>
      <c r="M302" s="78">
        <v>473837.40164727275</v>
      </c>
      <c r="N302" s="54">
        <f t="shared" si="5"/>
        <v>4930992.2597672734</v>
      </c>
    </row>
    <row r="303" spans="1:15" ht="12.75" x14ac:dyDescent="0.2">
      <c r="A303" s="55"/>
      <c r="B303" s="15"/>
      <c r="C303" s="15"/>
      <c r="D303" s="47"/>
      <c r="E303" s="47"/>
      <c r="F303" s="47"/>
      <c r="H303" s="47"/>
      <c r="L303" s="15"/>
      <c r="N303" s="47"/>
    </row>
    <row r="304" spans="1:15" x14ac:dyDescent="0.2">
      <c r="D304" s="47"/>
      <c r="E304" s="47"/>
      <c r="F304" s="47"/>
      <c r="H304" s="47"/>
      <c r="L304" s="47"/>
      <c r="N304" s="47"/>
    </row>
    <row r="305" spans="4:15" x14ac:dyDescent="0.2">
      <c r="D305" s="47"/>
      <c r="E305" s="47"/>
      <c r="F305" s="47"/>
      <c r="H305" s="47"/>
      <c r="J305" s="47"/>
      <c r="L305" s="47"/>
      <c r="N305" s="54"/>
      <c r="O305" s="47"/>
    </row>
    <row r="306" spans="4:15" x14ac:dyDescent="0.2">
      <c r="N306" s="47"/>
    </row>
    <row r="307" spans="4:15" x14ac:dyDescent="0.2">
      <c r="N307" s="47"/>
    </row>
    <row r="308" spans="4:15" x14ac:dyDescent="0.2">
      <c r="N308" s="58">
        <f>SUM(N5:N306)/2</f>
        <v>1400961200.2259133</v>
      </c>
    </row>
    <row r="309" spans="4:15" x14ac:dyDescent="0.2">
      <c r="N309" s="47"/>
    </row>
    <row r="310" spans="4:15" x14ac:dyDescent="0.2">
      <c r="N310" s="47"/>
    </row>
    <row r="311" spans="4:15" x14ac:dyDescent="0.2">
      <c r="N311" s="47"/>
    </row>
    <row r="312" spans="4:15" x14ac:dyDescent="0.2">
      <c r="N312" s="47"/>
    </row>
  </sheetData>
  <pageMargins left="0.25" right="0" top="1" bottom="0" header="0.5" footer="0.5"/>
  <pageSetup paperSize="5" scale="83" orientation="landscape" r:id="rId1"/>
  <headerFooter alignWithMargins="0">
    <oddHeader>&amp;C&amp;"Arial,Bold"&amp;9NEVADA DEPARTMENT OF TAXATION
CONSOLIDATED TAX DISTRIBUTION
FISCAL YEAR 2015-16</oddHeader>
  </headerFooter>
  <rowBreaks count="7" manualBreakCount="7">
    <brk id="23" max="16383" man="1"/>
    <brk id="58" max="16383" man="1"/>
    <brk id="94" max="16383" man="1"/>
    <brk id="138" max="16383" man="1"/>
    <brk id="173" max="16383" man="1"/>
    <brk id="214" max="16383" man="1"/>
    <brk id="257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M27" sqref="M27"/>
    </sheetView>
  </sheetViews>
  <sheetFormatPr defaultRowHeight="12.75" x14ac:dyDescent="0.2"/>
  <cols>
    <col min="1" max="1" width="39.140625" style="15" customWidth="1"/>
    <col min="2" max="13" width="14" style="15" bestFit="1" customWidth="1"/>
    <col min="14" max="14" width="15" style="15" bestFit="1" customWidth="1"/>
    <col min="15" max="256" width="9.140625" style="15"/>
    <col min="257" max="257" width="39.140625" style="15" customWidth="1"/>
    <col min="258" max="269" width="14" style="15" bestFit="1" customWidth="1"/>
    <col min="270" max="270" width="15" style="15" bestFit="1" customWidth="1"/>
    <col min="271" max="512" width="9.140625" style="15"/>
    <col min="513" max="513" width="39.140625" style="15" customWidth="1"/>
    <col min="514" max="525" width="14" style="15" bestFit="1" customWidth="1"/>
    <col min="526" max="526" width="15" style="15" bestFit="1" customWidth="1"/>
    <col min="527" max="768" width="9.140625" style="15"/>
    <col min="769" max="769" width="39.140625" style="15" customWidth="1"/>
    <col min="770" max="781" width="14" style="15" bestFit="1" customWidth="1"/>
    <col min="782" max="782" width="15" style="15" bestFit="1" customWidth="1"/>
    <col min="783" max="1024" width="9.140625" style="15"/>
    <col min="1025" max="1025" width="39.140625" style="15" customWidth="1"/>
    <col min="1026" max="1037" width="14" style="15" bestFit="1" customWidth="1"/>
    <col min="1038" max="1038" width="15" style="15" bestFit="1" customWidth="1"/>
    <col min="1039" max="1280" width="9.140625" style="15"/>
    <col min="1281" max="1281" width="39.140625" style="15" customWidth="1"/>
    <col min="1282" max="1293" width="14" style="15" bestFit="1" customWidth="1"/>
    <col min="1294" max="1294" width="15" style="15" bestFit="1" customWidth="1"/>
    <col min="1295" max="1536" width="9.140625" style="15"/>
    <col min="1537" max="1537" width="39.140625" style="15" customWidth="1"/>
    <col min="1538" max="1549" width="14" style="15" bestFit="1" customWidth="1"/>
    <col min="1550" max="1550" width="15" style="15" bestFit="1" customWidth="1"/>
    <col min="1551" max="1792" width="9.140625" style="15"/>
    <col min="1793" max="1793" width="39.140625" style="15" customWidth="1"/>
    <col min="1794" max="1805" width="14" style="15" bestFit="1" customWidth="1"/>
    <col min="1806" max="1806" width="15" style="15" bestFit="1" customWidth="1"/>
    <col min="1807" max="2048" width="9.140625" style="15"/>
    <col min="2049" max="2049" width="39.140625" style="15" customWidth="1"/>
    <col min="2050" max="2061" width="14" style="15" bestFit="1" customWidth="1"/>
    <col min="2062" max="2062" width="15" style="15" bestFit="1" customWidth="1"/>
    <col min="2063" max="2304" width="9.140625" style="15"/>
    <col min="2305" max="2305" width="39.140625" style="15" customWidth="1"/>
    <col min="2306" max="2317" width="14" style="15" bestFit="1" customWidth="1"/>
    <col min="2318" max="2318" width="15" style="15" bestFit="1" customWidth="1"/>
    <col min="2319" max="2560" width="9.140625" style="15"/>
    <col min="2561" max="2561" width="39.140625" style="15" customWidth="1"/>
    <col min="2562" max="2573" width="14" style="15" bestFit="1" customWidth="1"/>
    <col min="2574" max="2574" width="15" style="15" bestFit="1" customWidth="1"/>
    <col min="2575" max="2816" width="9.140625" style="15"/>
    <col min="2817" max="2817" width="39.140625" style="15" customWidth="1"/>
    <col min="2818" max="2829" width="14" style="15" bestFit="1" customWidth="1"/>
    <col min="2830" max="2830" width="15" style="15" bestFit="1" customWidth="1"/>
    <col min="2831" max="3072" width="9.140625" style="15"/>
    <col min="3073" max="3073" width="39.140625" style="15" customWidth="1"/>
    <col min="3074" max="3085" width="14" style="15" bestFit="1" customWidth="1"/>
    <col min="3086" max="3086" width="15" style="15" bestFit="1" customWidth="1"/>
    <col min="3087" max="3328" width="9.140625" style="15"/>
    <col min="3329" max="3329" width="39.140625" style="15" customWidth="1"/>
    <col min="3330" max="3341" width="14" style="15" bestFit="1" customWidth="1"/>
    <col min="3342" max="3342" width="15" style="15" bestFit="1" customWidth="1"/>
    <col min="3343" max="3584" width="9.140625" style="15"/>
    <col min="3585" max="3585" width="39.140625" style="15" customWidth="1"/>
    <col min="3586" max="3597" width="14" style="15" bestFit="1" customWidth="1"/>
    <col min="3598" max="3598" width="15" style="15" bestFit="1" customWidth="1"/>
    <col min="3599" max="3840" width="9.140625" style="15"/>
    <col min="3841" max="3841" width="39.140625" style="15" customWidth="1"/>
    <col min="3842" max="3853" width="14" style="15" bestFit="1" customWidth="1"/>
    <col min="3854" max="3854" width="15" style="15" bestFit="1" customWidth="1"/>
    <col min="3855" max="4096" width="9.140625" style="15"/>
    <col min="4097" max="4097" width="39.140625" style="15" customWidth="1"/>
    <col min="4098" max="4109" width="14" style="15" bestFit="1" customWidth="1"/>
    <col min="4110" max="4110" width="15" style="15" bestFit="1" customWidth="1"/>
    <col min="4111" max="4352" width="9.140625" style="15"/>
    <col min="4353" max="4353" width="39.140625" style="15" customWidth="1"/>
    <col min="4354" max="4365" width="14" style="15" bestFit="1" customWidth="1"/>
    <col min="4366" max="4366" width="15" style="15" bestFit="1" customWidth="1"/>
    <col min="4367" max="4608" width="9.140625" style="15"/>
    <col min="4609" max="4609" width="39.140625" style="15" customWidth="1"/>
    <col min="4610" max="4621" width="14" style="15" bestFit="1" customWidth="1"/>
    <col min="4622" max="4622" width="15" style="15" bestFit="1" customWidth="1"/>
    <col min="4623" max="4864" width="9.140625" style="15"/>
    <col min="4865" max="4865" width="39.140625" style="15" customWidth="1"/>
    <col min="4866" max="4877" width="14" style="15" bestFit="1" customWidth="1"/>
    <col min="4878" max="4878" width="15" style="15" bestFit="1" customWidth="1"/>
    <col min="4879" max="5120" width="9.140625" style="15"/>
    <col min="5121" max="5121" width="39.140625" style="15" customWidth="1"/>
    <col min="5122" max="5133" width="14" style="15" bestFit="1" customWidth="1"/>
    <col min="5134" max="5134" width="15" style="15" bestFit="1" customWidth="1"/>
    <col min="5135" max="5376" width="9.140625" style="15"/>
    <col min="5377" max="5377" width="39.140625" style="15" customWidth="1"/>
    <col min="5378" max="5389" width="14" style="15" bestFit="1" customWidth="1"/>
    <col min="5390" max="5390" width="15" style="15" bestFit="1" customWidth="1"/>
    <col min="5391" max="5632" width="9.140625" style="15"/>
    <col min="5633" max="5633" width="39.140625" style="15" customWidth="1"/>
    <col min="5634" max="5645" width="14" style="15" bestFit="1" customWidth="1"/>
    <col min="5646" max="5646" width="15" style="15" bestFit="1" customWidth="1"/>
    <col min="5647" max="5888" width="9.140625" style="15"/>
    <col min="5889" max="5889" width="39.140625" style="15" customWidth="1"/>
    <col min="5890" max="5901" width="14" style="15" bestFit="1" customWidth="1"/>
    <col min="5902" max="5902" width="15" style="15" bestFit="1" customWidth="1"/>
    <col min="5903" max="6144" width="9.140625" style="15"/>
    <col min="6145" max="6145" width="39.140625" style="15" customWidth="1"/>
    <col min="6146" max="6157" width="14" style="15" bestFit="1" customWidth="1"/>
    <col min="6158" max="6158" width="15" style="15" bestFit="1" customWidth="1"/>
    <col min="6159" max="6400" width="9.140625" style="15"/>
    <col min="6401" max="6401" width="39.140625" style="15" customWidth="1"/>
    <col min="6402" max="6413" width="14" style="15" bestFit="1" customWidth="1"/>
    <col min="6414" max="6414" width="15" style="15" bestFit="1" customWidth="1"/>
    <col min="6415" max="6656" width="9.140625" style="15"/>
    <col min="6657" max="6657" width="39.140625" style="15" customWidth="1"/>
    <col min="6658" max="6669" width="14" style="15" bestFit="1" customWidth="1"/>
    <col min="6670" max="6670" width="15" style="15" bestFit="1" customWidth="1"/>
    <col min="6671" max="6912" width="9.140625" style="15"/>
    <col min="6913" max="6913" width="39.140625" style="15" customWidth="1"/>
    <col min="6914" max="6925" width="14" style="15" bestFit="1" customWidth="1"/>
    <col min="6926" max="6926" width="15" style="15" bestFit="1" customWidth="1"/>
    <col min="6927" max="7168" width="9.140625" style="15"/>
    <col min="7169" max="7169" width="39.140625" style="15" customWidth="1"/>
    <col min="7170" max="7181" width="14" style="15" bestFit="1" customWidth="1"/>
    <col min="7182" max="7182" width="15" style="15" bestFit="1" customWidth="1"/>
    <col min="7183" max="7424" width="9.140625" style="15"/>
    <col min="7425" max="7425" width="39.140625" style="15" customWidth="1"/>
    <col min="7426" max="7437" width="14" style="15" bestFit="1" customWidth="1"/>
    <col min="7438" max="7438" width="15" style="15" bestFit="1" customWidth="1"/>
    <col min="7439" max="7680" width="9.140625" style="15"/>
    <col min="7681" max="7681" width="39.140625" style="15" customWidth="1"/>
    <col min="7682" max="7693" width="14" style="15" bestFit="1" customWidth="1"/>
    <col min="7694" max="7694" width="15" style="15" bestFit="1" customWidth="1"/>
    <col min="7695" max="7936" width="9.140625" style="15"/>
    <col min="7937" max="7937" width="39.140625" style="15" customWidth="1"/>
    <col min="7938" max="7949" width="14" style="15" bestFit="1" customWidth="1"/>
    <col min="7950" max="7950" width="15" style="15" bestFit="1" customWidth="1"/>
    <col min="7951" max="8192" width="9.140625" style="15"/>
    <col min="8193" max="8193" width="39.140625" style="15" customWidth="1"/>
    <col min="8194" max="8205" width="14" style="15" bestFit="1" customWidth="1"/>
    <col min="8206" max="8206" width="15" style="15" bestFit="1" customWidth="1"/>
    <col min="8207" max="8448" width="9.140625" style="15"/>
    <col min="8449" max="8449" width="39.140625" style="15" customWidth="1"/>
    <col min="8450" max="8461" width="14" style="15" bestFit="1" customWidth="1"/>
    <col min="8462" max="8462" width="15" style="15" bestFit="1" customWidth="1"/>
    <col min="8463" max="8704" width="9.140625" style="15"/>
    <col min="8705" max="8705" width="39.140625" style="15" customWidth="1"/>
    <col min="8706" max="8717" width="14" style="15" bestFit="1" customWidth="1"/>
    <col min="8718" max="8718" width="15" style="15" bestFit="1" customWidth="1"/>
    <col min="8719" max="8960" width="9.140625" style="15"/>
    <col min="8961" max="8961" width="39.140625" style="15" customWidth="1"/>
    <col min="8962" max="8973" width="14" style="15" bestFit="1" customWidth="1"/>
    <col min="8974" max="8974" width="15" style="15" bestFit="1" customWidth="1"/>
    <col min="8975" max="9216" width="9.140625" style="15"/>
    <col min="9217" max="9217" width="39.140625" style="15" customWidth="1"/>
    <col min="9218" max="9229" width="14" style="15" bestFit="1" customWidth="1"/>
    <col min="9230" max="9230" width="15" style="15" bestFit="1" customWidth="1"/>
    <col min="9231" max="9472" width="9.140625" style="15"/>
    <col min="9473" max="9473" width="39.140625" style="15" customWidth="1"/>
    <col min="9474" max="9485" width="14" style="15" bestFit="1" customWidth="1"/>
    <col min="9486" max="9486" width="15" style="15" bestFit="1" customWidth="1"/>
    <col min="9487" max="9728" width="9.140625" style="15"/>
    <col min="9729" max="9729" width="39.140625" style="15" customWidth="1"/>
    <col min="9730" max="9741" width="14" style="15" bestFit="1" customWidth="1"/>
    <col min="9742" max="9742" width="15" style="15" bestFit="1" customWidth="1"/>
    <col min="9743" max="9984" width="9.140625" style="15"/>
    <col min="9985" max="9985" width="39.140625" style="15" customWidth="1"/>
    <col min="9986" max="9997" width="14" style="15" bestFit="1" customWidth="1"/>
    <col min="9998" max="9998" width="15" style="15" bestFit="1" customWidth="1"/>
    <col min="9999" max="10240" width="9.140625" style="15"/>
    <col min="10241" max="10241" width="39.140625" style="15" customWidth="1"/>
    <col min="10242" max="10253" width="14" style="15" bestFit="1" customWidth="1"/>
    <col min="10254" max="10254" width="15" style="15" bestFit="1" customWidth="1"/>
    <col min="10255" max="10496" width="9.140625" style="15"/>
    <col min="10497" max="10497" width="39.140625" style="15" customWidth="1"/>
    <col min="10498" max="10509" width="14" style="15" bestFit="1" customWidth="1"/>
    <col min="10510" max="10510" width="15" style="15" bestFit="1" customWidth="1"/>
    <col min="10511" max="10752" width="9.140625" style="15"/>
    <col min="10753" max="10753" width="39.140625" style="15" customWidth="1"/>
    <col min="10754" max="10765" width="14" style="15" bestFit="1" customWidth="1"/>
    <col min="10766" max="10766" width="15" style="15" bestFit="1" customWidth="1"/>
    <col min="10767" max="11008" width="9.140625" style="15"/>
    <col min="11009" max="11009" width="39.140625" style="15" customWidth="1"/>
    <col min="11010" max="11021" width="14" style="15" bestFit="1" customWidth="1"/>
    <col min="11022" max="11022" width="15" style="15" bestFit="1" customWidth="1"/>
    <col min="11023" max="11264" width="9.140625" style="15"/>
    <col min="11265" max="11265" width="39.140625" style="15" customWidth="1"/>
    <col min="11266" max="11277" width="14" style="15" bestFit="1" customWidth="1"/>
    <col min="11278" max="11278" width="15" style="15" bestFit="1" customWidth="1"/>
    <col min="11279" max="11520" width="9.140625" style="15"/>
    <col min="11521" max="11521" width="39.140625" style="15" customWidth="1"/>
    <col min="11522" max="11533" width="14" style="15" bestFit="1" customWidth="1"/>
    <col min="11534" max="11534" width="15" style="15" bestFit="1" customWidth="1"/>
    <col min="11535" max="11776" width="9.140625" style="15"/>
    <col min="11777" max="11777" width="39.140625" style="15" customWidth="1"/>
    <col min="11778" max="11789" width="14" style="15" bestFit="1" customWidth="1"/>
    <col min="11790" max="11790" width="15" style="15" bestFit="1" customWidth="1"/>
    <col min="11791" max="12032" width="9.140625" style="15"/>
    <col min="12033" max="12033" width="39.140625" style="15" customWidth="1"/>
    <col min="12034" max="12045" width="14" style="15" bestFit="1" customWidth="1"/>
    <col min="12046" max="12046" width="15" style="15" bestFit="1" customWidth="1"/>
    <col min="12047" max="12288" width="9.140625" style="15"/>
    <col min="12289" max="12289" width="39.140625" style="15" customWidth="1"/>
    <col min="12290" max="12301" width="14" style="15" bestFit="1" customWidth="1"/>
    <col min="12302" max="12302" width="15" style="15" bestFit="1" customWidth="1"/>
    <col min="12303" max="12544" width="9.140625" style="15"/>
    <col min="12545" max="12545" width="39.140625" style="15" customWidth="1"/>
    <col min="12546" max="12557" width="14" style="15" bestFit="1" customWidth="1"/>
    <col min="12558" max="12558" width="15" style="15" bestFit="1" customWidth="1"/>
    <col min="12559" max="12800" width="9.140625" style="15"/>
    <col min="12801" max="12801" width="39.140625" style="15" customWidth="1"/>
    <col min="12802" max="12813" width="14" style="15" bestFit="1" customWidth="1"/>
    <col min="12814" max="12814" width="15" style="15" bestFit="1" customWidth="1"/>
    <col min="12815" max="13056" width="9.140625" style="15"/>
    <col min="13057" max="13057" width="39.140625" style="15" customWidth="1"/>
    <col min="13058" max="13069" width="14" style="15" bestFit="1" customWidth="1"/>
    <col min="13070" max="13070" width="15" style="15" bestFit="1" customWidth="1"/>
    <col min="13071" max="13312" width="9.140625" style="15"/>
    <col min="13313" max="13313" width="39.140625" style="15" customWidth="1"/>
    <col min="13314" max="13325" width="14" style="15" bestFit="1" customWidth="1"/>
    <col min="13326" max="13326" width="15" style="15" bestFit="1" customWidth="1"/>
    <col min="13327" max="13568" width="9.140625" style="15"/>
    <col min="13569" max="13569" width="39.140625" style="15" customWidth="1"/>
    <col min="13570" max="13581" width="14" style="15" bestFit="1" customWidth="1"/>
    <col min="13582" max="13582" width="15" style="15" bestFit="1" customWidth="1"/>
    <col min="13583" max="13824" width="9.140625" style="15"/>
    <col min="13825" max="13825" width="39.140625" style="15" customWidth="1"/>
    <col min="13826" max="13837" width="14" style="15" bestFit="1" customWidth="1"/>
    <col min="13838" max="13838" width="15" style="15" bestFit="1" customWidth="1"/>
    <col min="13839" max="14080" width="9.140625" style="15"/>
    <col min="14081" max="14081" width="39.140625" style="15" customWidth="1"/>
    <col min="14082" max="14093" width="14" style="15" bestFit="1" customWidth="1"/>
    <col min="14094" max="14094" width="15" style="15" bestFit="1" customWidth="1"/>
    <col min="14095" max="14336" width="9.140625" style="15"/>
    <col min="14337" max="14337" width="39.140625" style="15" customWidth="1"/>
    <col min="14338" max="14349" width="14" style="15" bestFit="1" customWidth="1"/>
    <col min="14350" max="14350" width="15" style="15" bestFit="1" customWidth="1"/>
    <col min="14351" max="14592" width="9.140625" style="15"/>
    <col min="14593" max="14593" width="39.140625" style="15" customWidth="1"/>
    <col min="14594" max="14605" width="14" style="15" bestFit="1" customWidth="1"/>
    <col min="14606" max="14606" width="15" style="15" bestFit="1" customWidth="1"/>
    <col min="14607" max="14848" width="9.140625" style="15"/>
    <col min="14849" max="14849" width="39.140625" style="15" customWidth="1"/>
    <col min="14850" max="14861" width="14" style="15" bestFit="1" customWidth="1"/>
    <col min="14862" max="14862" width="15" style="15" bestFit="1" customWidth="1"/>
    <col min="14863" max="15104" width="9.140625" style="15"/>
    <col min="15105" max="15105" width="39.140625" style="15" customWidth="1"/>
    <col min="15106" max="15117" width="14" style="15" bestFit="1" customWidth="1"/>
    <col min="15118" max="15118" width="15" style="15" bestFit="1" customWidth="1"/>
    <col min="15119" max="15360" width="9.140625" style="15"/>
    <col min="15361" max="15361" width="39.140625" style="15" customWidth="1"/>
    <col min="15362" max="15373" width="14" style="15" bestFit="1" customWidth="1"/>
    <col min="15374" max="15374" width="15" style="15" bestFit="1" customWidth="1"/>
    <col min="15375" max="15616" width="9.140625" style="15"/>
    <col min="15617" max="15617" width="39.140625" style="15" customWidth="1"/>
    <col min="15618" max="15629" width="14" style="15" bestFit="1" customWidth="1"/>
    <col min="15630" max="15630" width="15" style="15" bestFit="1" customWidth="1"/>
    <col min="15631" max="15872" width="9.140625" style="15"/>
    <col min="15873" max="15873" width="39.140625" style="15" customWidth="1"/>
    <col min="15874" max="15885" width="14" style="15" bestFit="1" customWidth="1"/>
    <col min="15886" max="15886" width="15" style="15" bestFit="1" customWidth="1"/>
    <col min="15887" max="16128" width="9.140625" style="15"/>
    <col min="16129" max="16129" width="39.140625" style="15" customWidth="1"/>
    <col min="16130" max="16141" width="14" style="15" bestFit="1" customWidth="1"/>
    <col min="16142" max="16142" width="15" style="15" bestFit="1" customWidth="1"/>
    <col min="16143" max="16384" width="9.140625" style="15"/>
  </cols>
  <sheetData>
    <row r="1" spans="1:14" s="33" customFormat="1" x14ac:dyDescent="0.2"/>
    <row r="2" spans="1:14" s="33" customFormat="1" x14ac:dyDescent="0.2"/>
    <row r="3" spans="1:14" s="33" customFormat="1" ht="18" x14ac:dyDescent="0.25">
      <c r="A3" s="59" t="s">
        <v>257</v>
      </c>
    </row>
    <row r="4" spans="1:14" s="33" customFormat="1" x14ac:dyDescent="0.2"/>
    <row r="5" spans="1:14" s="33" customFormat="1" x14ac:dyDescent="0.2"/>
    <row r="6" spans="1:14" s="61" customFormat="1" ht="12" x14ac:dyDescent="0.2">
      <c r="A6" s="60" t="s">
        <v>64</v>
      </c>
      <c r="B6" s="60" t="s">
        <v>27</v>
      </c>
      <c r="C6" s="60" t="s">
        <v>28</v>
      </c>
      <c r="D6" s="60" t="s">
        <v>29</v>
      </c>
      <c r="E6" s="60" t="s">
        <v>30</v>
      </c>
      <c r="F6" s="60" t="s">
        <v>31</v>
      </c>
      <c r="G6" s="60" t="s">
        <v>32</v>
      </c>
      <c r="H6" s="60" t="s">
        <v>33</v>
      </c>
      <c r="I6" s="60" t="s">
        <v>34</v>
      </c>
      <c r="J6" s="60" t="s">
        <v>35</v>
      </c>
      <c r="K6" s="60" t="s">
        <v>36</v>
      </c>
      <c r="L6" s="60" t="s">
        <v>37</v>
      </c>
      <c r="M6" s="60" t="s">
        <v>38</v>
      </c>
      <c r="N6" s="60" t="s">
        <v>9</v>
      </c>
    </row>
    <row r="7" spans="1:14" s="33" customFormat="1" x14ac:dyDescent="0.2">
      <c r="A7" s="62" t="s">
        <v>230</v>
      </c>
    </row>
    <row r="8" spans="1:14" s="33" customFormat="1" x14ac:dyDescent="0.2">
      <c r="A8" s="63" t="s">
        <v>250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33" customFormat="1" x14ac:dyDescent="0.2">
      <c r="A9" s="6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62" t="s">
        <v>105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63" t="s">
        <v>231</v>
      </c>
      <c r="B11" s="1">
        <v>10995.33</v>
      </c>
      <c r="C11" s="1">
        <v>10995.33</v>
      </c>
      <c r="D11" s="1">
        <v>10995.33</v>
      </c>
      <c r="E11" s="1">
        <v>10995.33</v>
      </c>
      <c r="F11" s="1">
        <v>10995.33</v>
      </c>
      <c r="G11" s="1">
        <v>10995.33</v>
      </c>
      <c r="H11" s="1">
        <v>10995.33</v>
      </c>
      <c r="I11" s="1">
        <v>10995.33</v>
      </c>
      <c r="J11" s="1">
        <v>10995.33</v>
      </c>
      <c r="K11" s="1">
        <v>10995.33</v>
      </c>
      <c r="L11" s="1">
        <v>10995.33</v>
      </c>
      <c r="M11" s="1">
        <v>10995.33</v>
      </c>
      <c r="N11" s="1">
        <f>SUM(B11:M11)</f>
        <v>131943.96</v>
      </c>
    </row>
    <row r="12" spans="1:14" x14ac:dyDescent="0.2">
      <c r="A12" s="63" t="s">
        <v>232</v>
      </c>
      <c r="B12" s="1">
        <v>5324.45</v>
      </c>
      <c r="C12" s="1">
        <v>5324.45</v>
      </c>
      <c r="D12" s="1">
        <v>5324.45</v>
      </c>
      <c r="E12" s="1">
        <v>5324.45</v>
      </c>
      <c r="F12" s="1">
        <v>5324.45</v>
      </c>
      <c r="G12" s="1">
        <v>5324.45</v>
      </c>
      <c r="H12" s="1">
        <v>5324.45</v>
      </c>
      <c r="I12" s="1">
        <v>5324.45</v>
      </c>
      <c r="J12" s="1">
        <v>5324.45</v>
      </c>
      <c r="K12" s="1">
        <v>5324.45</v>
      </c>
      <c r="L12" s="1">
        <v>5324.45</v>
      </c>
      <c r="M12" s="1">
        <v>5324.45</v>
      </c>
      <c r="N12" s="1">
        <f t="shared" ref="N12:N27" si="0">SUM(B12:M12)</f>
        <v>63893.399999999987</v>
      </c>
    </row>
    <row r="13" spans="1:14" x14ac:dyDescent="0.2">
      <c r="A13" s="63" t="s">
        <v>233</v>
      </c>
      <c r="B13" s="1">
        <v>752.46</v>
      </c>
      <c r="C13" s="1">
        <v>752.46</v>
      </c>
      <c r="D13" s="1">
        <v>752.46</v>
      </c>
      <c r="E13" s="1">
        <v>752.46</v>
      </c>
      <c r="F13" s="1">
        <v>752.46</v>
      </c>
      <c r="G13" s="1">
        <v>752.46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4514.76</v>
      </c>
    </row>
    <row r="14" spans="1:14" x14ac:dyDescent="0.2">
      <c r="A14" s="6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 t="shared" si="0"/>
        <v>0</v>
      </c>
    </row>
    <row r="15" spans="1:14" x14ac:dyDescent="0.2">
      <c r="A15" s="62" t="s">
        <v>71</v>
      </c>
      <c r="B15" s="4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 t="shared" si="0"/>
        <v>0</v>
      </c>
    </row>
    <row r="16" spans="1:14" x14ac:dyDescent="0.2">
      <c r="A16" s="63" t="s">
        <v>234</v>
      </c>
      <c r="B16" s="47">
        <v>8345796.1399999997</v>
      </c>
      <c r="C16" s="1">
        <v>8608191.4499999993</v>
      </c>
      <c r="D16" s="1">
        <v>8802271.0700000003</v>
      </c>
      <c r="E16" s="1">
        <v>7994662.9199999999</v>
      </c>
      <c r="F16" s="1">
        <v>8176607.6799999997</v>
      </c>
      <c r="G16" s="1">
        <v>10072749.299999999</v>
      </c>
      <c r="H16" s="1">
        <v>7267808.2699999986</v>
      </c>
      <c r="I16" s="1">
        <v>7373670.9299999997</v>
      </c>
      <c r="J16" s="1">
        <v>9183953.9700000007</v>
      </c>
      <c r="K16" s="1">
        <v>7898132.1299999999</v>
      </c>
      <c r="L16" s="1">
        <v>8581457.160000002</v>
      </c>
      <c r="M16" s="1">
        <v>9889707.3300000001</v>
      </c>
      <c r="N16" s="1">
        <f t="shared" si="0"/>
        <v>102195008.34999998</v>
      </c>
    </row>
    <row r="17" spans="1:14" x14ac:dyDescent="0.2">
      <c r="A17" s="63"/>
      <c r="B17" s="4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</row>
    <row r="18" spans="1:14" x14ac:dyDescent="0.2">
      <c r="A18" s="63" t="s">
        <v>235</v>
      </c>
      <c r="B18" s="1">
        <v>4914955.55</v>
      </c>
      <c r="C18" s="1">
        <v>5077679.42</v>
      </c>
      <c r="D18" s="1">
        <v>5198037.6100000003</v>
      </c>
      <c r="E18" s="1">
        <v>4700671.58</v>
      </c>
      <c r="F18" s="1">
        <v>4807650.7699999996</v>
      </c>
      <c r="G18" s="1">
        <v>5984834.46</v>
      </c>
      <c r="H18" s="1">
        <v>4273298.3499999996</v>
      </c>
      <c r="I18" s="1">
        <v>4335543.07</v>
      </c>
      <c r="J18" s="1">
        <v>5399946.4299999997</v>
      </c>
      <c r="K18" s="1">
        <v>4643913.7699999996</v>
      </c>
      <c r="L18" s="1">
        <v>5045692.6399999997</v>
      </c>
      <c r="M18" s="1">
        <v>5865726.5999999996</v>
      </c>
      <c r="N18" s="1">
        <f t="shared" si="0"/>
        <v>60247950.249999993</v>
      </c>
    </row>
    <row r="19" spans="1:14" x14ac:dyDescent="0.2">
      <c r="A19" s="63" t="s">
        <v>236</v>
      </c>
      <c r="B19" s="1">
        <v>1982920.51</v>
      </c>
      <c r="C19" s="1">
        <v>2047098.89</v>
      </c>
      <c r="D19" s="1">
        <v>2094568.22</v>
      </c>
      <c r="E19" s="1">
        <v>1897814.82</v>
      </c>
      <c r="F19" s="1">
        <v>1941005.82</v>
      </c>
      <c r="G19" s="1">
        <v>2405066.9</v>
      </c>
      <c r="H19" s="1">
        <v>1725270.27</v>
      </c>
      <c r="I19" s="1">
        <v>1750400.5</v>
      </c>
      <c r="J19" s="1">
        <v>2180134.94</v>
      </c>
      <c r="K19" s="1">
        <v>1874899.84</v>
      </c>
      <c r="L19" s="1">
        <v>2037111.11</v>
      </c>
      <c r="M19" s="1">
        <v>2359044.89</v>
      </c>
      <c r="N19" s="1">
        <f t="shared" si="0"/>
        <v>24295336.710000001</v>
      </c>
    </row>
    <row r="20" spans="1:14" x14ac:dyDescent="0.2">
      <c r="A20" s="6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 t="shared" si="0"/>
        <v>0</v>
      </c>
    </row>
    <row r="21" spans="1:14" x14ac:dyDescent="0.2">
      <c r="A21" s="62" t="s">
        <v>66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0"/>
        <v>0</v>
      </c>
    </row>
    <row r="22" spans="1:14" x14ac:dyDescent="0.2">
      <c r="A22" s="63" t="s">
        <v>67</v>
      </c>
      <c r="B22" s="1">
        <v>15927.72</v>
      </c>
      <c r="C22" s="1">
        <v>16360.49</v>
      </c>
      <c r="D22" s="1">
        <v>16680.59</v>
      </c>
      <c r="E22" s="1">
        <v>15319.79</v>
      </c>
      <c r="F22" s="1">
        <v>15668.44</v>
      </c>
      <c r="G22" s="1">
        <v>18785.04</v>
      </c>
      <c r="H22" s="1">
        <v>13926.95</v>
      </c>
      <c r="I22" s="1">
        <v>14129.81</v>
      </c>
      <c r="J22" s="1">
        <v>17598.77</v>
      </c>
      <c r="K22" s="1">
        <v>15134.81</v>
      </c>
      <c r="L22" s="1">
        <v>16444.240000000002</v>
      </c>
      <c r="M22" s="1">
        <v>18529.560000000001</v>
      </c>
      <c r="N22" s="1">
        <f t="shared" si="0"/>
        <v>194506.21</v>
      </c>
    </row>
    <row r="23" spans="1:14" x14ac:dyDescent="0.2">
      <c r="A23" s="63" t="s">
        <v>237</v>
      </c>
      <c r="B23" s="47">
        <v>107967.7</v>
      </c>
      <c r="C23" s="47">
        <v>110075.54</v>
      </c>
      <c r="D23" s="1">
        <v>111634.6</v>
      </c>
      <c r="E23" s="1">
        <v>104602.1</v>
      </c>
      <c r="F23" s="1">
        <v>106982.66</v>
      </c>
      <c r="G23" s="1">
        <v>122011.31</v>
      </c>
      <c r="H23" s="1">
        <v>95091.94</v>
      </c>
      <c r="I23" s="47">
        <v>96477.04</v>
      </c>
      <c r="J23" s="1">
        <v>120162.77</v>
      </c>
      <c r="K23" s="1">
        <v>103339.09</v>
      </c>
      <c r="L23" s="1">
        <v>112279.71</v>
      </c>
      <c r="M23" s="1">
        <v>121419.26</v>
      </c>
      <c r="N23" s="1">
        <f t="shared" si="0"/>
        <v>1312043.72</v>
      </c>
    </row>
    <row r="24" spans="1:14" x14ac:dyDescent="0.2">
      <c r="A24" s="63" t="s">
        <v>238</v>
      </c>
      <c r="B24" s="1">
        <v>297858.09000000003</v>
      </c>
      <c r="C24" s="1">
        <v>303621.38</v>
      </c>
      <c r="D24" s="1">
        <v>307884.18</v>
      </c>
      <c r="E24" s="1">
        <v>288620.48</v>
      </c>
      <c r="F24" s="1">
        <v>295188.98</v>
      </c>
      <c r="G24" s="1">
        <v>336267.46</v>
      </c>
      <c r="H24" s="1">
        <v>262379.83</v>
      </c>
      <c r="I24" s="47">
        <v>266201.65000000002</v>
      </c>
      <c r="J24" s="1">
        <v>331555.84000000003</v>
      </c>
      <c r="K24" s="1">
        <v>285135.56</v>
      </c>
      <c r="L24" s="1">
        <v>309804.71999999997</v>
      </c>
      <c r="M24" s="1">
        <v>334705.53999999998</v>
      </c>
      <c r="N24" s="1">
        <f t="shared" si="0"/>
        <v>3619223.71</v>
      </c>
    </row>
    <row r="25" spans="1:14" x14ac:dyDescent="0.2">
      <c r="A25" s="63" t="s">
        <v>239</v>
      </c>
      <c r="B25" s="1">
        <v>27351.89</v>
      </c>
      <c r="C25" s="1">
        <v>27808.69</v>
      </c>
      <c r="D25" s="1">
        <v>28146.560000000001</v>
      </c>
      <c r="E25" s="1">
        <v>26569.87</v>
      </c>
      <c r="F25" s="1">
        <v>27140.28</v>
      </c>
      <c r="G25" s="1">
        <v>30396.18</v>
      </c>
      <c r="H25" s="1">
        <v>24154.21</v>
      </c>
      <c r="I25" s="47">
        <v>24506.04</v>
      </c>
      <c r="J25" s="1">
        <v>30021.93</v>
      </c>
      <c r="K25" s="1">
        <v>26249.06</v>
      </c>
      <c r="L25" s="1">
        <v>28298.41</v>
      </c>
      <c r="M25" s="1">
        <v>30272.25</v>
      </c>
      <c r="N25" s="1">
        <f t="shared" si="0"/>
        <v>330915.36999999994</v>
      </c>
    </row>
    <row r="26" spans="1:14" x14ac:dyDescent="0.2">
      <c r="A26" s="63" t="s">
        <v>68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/>
      <c r="L26" s="1">
        <v>0</v>
      </c>
      <c r="M26" s="1"/>
      <c r="N26" s="1">
        <f t="shared" si="0"/>
        <v>0</v>
      </c>
    </row>
    <row r="27" spans="1:14" x14ac:dyDescent="0.2">
      <c r="A27" s="63" t="s">
        <v>240</v>
      </c>
      <c r="B27" s="19">
        <v>631766.26</v>
      </c>
      <c r="C27" s="19">
        <v>648631.27</v>
      </c>
      <c r="D27" s="19">
        <v>661105.42000000004</v>
      </c>
      <c r="E27" s="19">
        <v>607928.07999999996</v>
      </c>
      <c r="F27" s="19">
        <v>621797.75</v>
      </c>
      <c r="G27" s="19">
        <v>743177.09</v>
      </c>
      <c r="H27" s="19">
        <v>552656.79</v>
      </c>
      <c r="I27" s="19">
        <v>560706.77</v>
      </c>
      <c r="J27" s="19">
        <v>698865.34</v>
      </c>
      <c r="K27" s="19">
        <v>600587.71</v>
      </c>
      <c r="L27" s="19">
        <v>652770.57999999996</v>
      </c>
      <c r="M27" s="19">
        <v>733539.33</v>
      </c>
      <c r="N27" s="19">
        <f t="shared" si="0"/>
        <v>7713532.3899999997</v>
      </c>
    </row>
    <row r="28" spans="1:14" x14ac:dyDescent="0.2">
      <c r="A28" s="6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64" t="s">
        <v>241</v>
      </c>
      <c r="B29" s="1">
        <f>SUM(B11:B28)</f>
        <v>16341616.1</v>
      </c>
      <c r="C29" s="1">
        <f t="shared" ref="C29:N29" si="1">SUM(C11:C28)</f>
        <v>16856539.370000001</v>
      </c>
      <c r="D29" s="1">
        <f>SUM(D11:D27)</f>
        <v>17237400.490000002</v>
      </c>
      <c r="E29" s="1">
        <f t="shared" si="1"/>
        <v>15653261.879999999</v>
      </c>
      <c r="F29" s="1">
        <f t="shared" si="1"/>
        <v>16009114.619999999</v>
      </c>
      <c r="G29" s="1">
        <f t="shared" si="1"/>
        <v>19730359.979999997</v>
      </c>
      <c r="H29" s="1">
        <f t="shared" si="1"/>
        <v>14230906.389999997</v>
      </c>
      <c r="I29" s="1">
        <f t="shared" si="1"/>
        <v>14437955.59</v>
      </c>
      <c r="J29" s="1">
        <f t="shared" si="1"/>
        <v>17978559.77</v>
      </c>
      <c r="K29" s="1">
        <f t="shared" si="1"/>
        <v>15463711.75</v>
      </c>
      <c r="L29" s="1">
        <f t="shared" si="1"/>
        <v>16800178.350000001</v>
      </c>
      <c r="M29" s="1">
        <f t="shared" si="1"/>
        <v>19369264.539999995</v>
      </c>
      <c r="N29" s="1">
        <f t="shared" si="1"/>
        <v>200108868.82999998</v>
      </c>
    </row>
    <row r="30" spans="1:14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63.75" x14ac:dyDescent="0.2">
      <c r="A31" s="65" t="s">
        <v>251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pageMargins left="0.25" right="0.25" top="0.75" bottom="0.75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SUMMARY</vt:lpstr>
      <vt:lpstr>BCCRT</vt:lpstr>
      <vt:lpstr>SCCRT</vt:lpstr>
      <vt:lpstr>CIG TAX</vt:lpstr>
      <vt:lpstr>LIQ TAX</vt:lpstr>
      <vt:lpstr>RPTT</vt:lpstr>
      <vt:lpstr>Gov't Services</vt:lpstr>
      <vt:lpstr>CTX DISTRIBUTION</vt:lpstr>
      <vt:lpstr>MONTHLY WA</vt:lpstr>
      <vt:lpstr>SCCRT In State</vt:lpstr>
      <vt:lpstr>SCCRT Out of State</vt:lpstr>
      <vt:lpstr>BCCRT!Print_Area</vt:lpstr>
      <vt:lpstr>SCCRT!Print_Area</vt:lpstr>
      <vt:lpstr>'CTX DISTRIBUTION'!Print_Titles</vt:lpstr>
    </vt:vector>
  </TitlesOfParts>
  <Company>Taxation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cp:lastPrinted>2015-03-27T16:17:29Z</cp:lastPrinted>
  <dcterms:created xsi:type="dcterms:W3CDTF">2014-09-26T18:28:29Z</dcterms:created>
  <dcterms:modified xsi:type="dcterms:W3CDTF">2017-12-20T19:33:05Z</dcterms:modified>
</cp:coreProperties>
</file>