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iv - Adm Svc\Distribution &amp; Statistics\LCB Roll Documents\FY 24\11. May Roll Documents\"/>
    </mc:Choice>
  </mc:AlternateContent>
  <xr:revisionPtr revIDLastSave="0" documentId="13_ncr:1_{543733AC-84CE-4A69-B407-AAC3BE88D2FF}" xr6:coauthVersionLast="47" xr6:coauthVersionMax="47" xr10:uidLastSave="{00000000-0000-0000-0000-000000000000}"/>
  <bookViews>
    <workbookView xWindow="29100" yWindow="2430" windowWidth="27060" windowHeight="13800" tabRatio="766" xr2:uid="{00000000-000D-0000-FFFF-FFFF00000000}"/>
  </bookViews>
  <sheets>
    <sheet name="SUMMARY" sheetId="4" r:id="rId1"/>
    <sheet name="BCCRT" sheetId="5" r:id="rId2"/>
    <sheet name="SCCRT" sheetId="6" r:id="rId3"/>
    <sheet name="CIG TAX" sheetId="7" r:id="rId4"/>
    <sheet name="LIQ TAX" sheetId="8" r:id="rId5"/>
    <sheet name="RPTT" sheetId="9" r:id="rId6"/>
    <sheet name="Gov't Services" sheetId="10" r:id="rId7"/>
    <sheet name="CTX DISTRIBUTION" sheetId="11" r:id="rId8"/>
    <sheet name="MONTHLY CL" sheetId="17" r:id="rId9"/>
    <sheet name="MONTHLY WA" sheetId="12" r:id="rId10"/>
    <sheet name="MONTHLY WP" sheetId="16" r:id="rId11"/>
    <sheet name="SCCRT In State" sheetId="14" r:id="rId12"/>
    <sheet name="SCCRT Out of State" sheetId="15" r:id="rId13"/>
  </sheets>
  <definedNames>
    <definedName name="_xlnm.Print_Area" localSheetId="1">BCCRT!$A$1:$N$39</definedName>
    <definedName name="_xlnm.Print_Area" localSheetId="8">'MONTHLY CL'!$A$1:$N$42</definedName>
    <definedName name="_xlnm.Print_Area" localSheetId="2">SCCRT!$A$1:$N$39</definedName>
    <definedName name="_xlnm.Print_Titles" localSheetId="7">'CTX DISTRIBUTION'!$1:$2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5" i="7" l="1"/>
  <c r="K35" i="7"/>
  <c r="J35" i="7"/>
  <c r="I35" i="7"/>
  <c r="H35" i="7"/>
  <c r="G35" i="7"/>
  <c r="F35" i="7"/>
  <c r="E35" i="7"/>
  <c r="D35" i="7"/>
  <c r="C35" i="7"/>
  <c r="B35" i="7"/>
  <c r="H34" i="7" l="1"/>
  <c r="H26" i="8"/>
  <c r="G36" i="7"/>
  <c r="G34" i="7"/>
  <c r="G33" i="7"/>
  <c r="E36" i="7"/>
  <c r="M42" i="17"/>
  <c r="L42" i="17"/>
  <c r="K42" i="17"/>
  <c r="J42" i="17"/>
  <c r="I42" i="17"/>
  <c r="H42" i="17"/>
  <c r="G42" i="17"/>
  <c r="F42" i="17"/>
  <c r="E42" i="17"/>
  <c r="D42" i="17"/>
  <c r="C42" i="17"/>
  <c r="B42" i="17"/>
  <c r="N40" i="17"/>
  <c r="N39" i="17"/>
  <c r="N38" i="17"/>
  <c r="N37" i="17"/>
  <c r="N36" i="17"/>
  <c r="N35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19" i="17"/>
  <c r="N18" i="17"/>
  <c r="N17" i="17"/>
  <c r="N16" i="17"/>
  <c r="N15" i="17"/>
  <c r="N13" i="17"/>
  <c r="N11" i="17"/>
  <c r="B36" i="7"/>
  <c r="B34" i="7"/>
  <c r="N42" i="17" l="1"/>
  <c r="K29" i="12"/>
  <c r="J29" i="12"/>
  <c r="I29" i="12"/>
  <c r="B21" i="16"/>
  <c r="C21" i="16"/>
  <c r="D21" i="16"/>
  <c r="E21" i="16"/>
  <c r="F21" i="16"/>
  <c r="G21" i="16"/>
  <c r="H21" i="16"/>
  <c r="K21" i="16"/>
  <c r="J21" i="16"/>
  <c r="I21" i="16"/>
  <c r="N58" i="11"/>
  <c r="F24" i="6"/>
  <c r="N56" i="11" l="1"/>
  <c r="C47" i="8"/>
  <c r="N5" i="11" l="1"/>
  <c r="B24" i="5" l="1"/>
  <c r="N31" i="11"/>
  <c r="N201" i="11"/>
  <c r="N200" i="11"/>
  <c r="N198" i="11"/>
  <c r="N195" i="11"/>
  <c r="N194" i="11"/>
  <c r="N142" i="11"/>
  <c r="N117" i="11"/>
  <c r="N37" i="11"/>
  <c r="N21" i="11"/>
  <c r="N20" i="11"/>
  <c r="N15" i="11"/>
  <c r="N8" i="11"/>
  <c r="N6" i="10"/>
  <c r="N16" i="10"/>
  <c r="N21" i="9"/>
  <c r="N22" i="9"/>
  <c r="N16" i="9"/>
  <c r="I23" i="14" l="1"/>
  <c r="H47" i="8" l="1"/>
  <c r="C23" i="14" l="1"/>
  <c r="D23" i="14"/>
  <c r="E23" i="14"/>
  <c r="F23" i="14"/>
  <c r="G23" i="14"/>
  <c r="H23" i="14"/>
  <c r="J23" i="14"/>
  <c r="K23" i="14"/>
  <c r="L23" i="14"/>
  <c r="M23" i="14"/>
  <c r="B23" i="14"/>
  <c r="M21" i="16" l="1"/>
  <c r="L21" i="16"/>
  <c r="N21" i="16" s="1"/>
  <c r="N19" i="16"/>
  <c r="N16" i="16"/>
  <c r="N15" i="16"/>
  <c r="N14" i="16"/>
  <c r="N12" i="16"/>
  <c r="N10" i="16"/>
  <c r="N34" i="7" l="1"/>
  <c r="C29" i="12" l="1"/>
  <c r="D29" i="12"/>
  <c r="B29" i="12"/>
  <c r="N34" i="8" l="1"/>
  <c r="C39" i="8" l="1"/>
  <c r="D39" i="8"/>
  <c r="E39" i="8"/>
  <c r="F39" i="8"/>
  <c r="G39" i="8"/>
  <c r="H39" i="8"/>
  <c r="I39" i="8"/>
  <c r="J39" i="8"/>
  <c r="K39" i="8"/>
  <c r="L39" i="8"/>
  <c r="M39" i="8"/>
  <c r="B39" i="8"/>
  <c r="H23" i="15" l="1"/>
  <c r="B23" i="15"/>
  <c r="N284" i="11" l="1"/>
  <c r="M23" i="15" l="1"/>
  <c r="L23" i="15"/>
  <c r="K23" i="15"/>
  <c r="J23" i="15"/>
  <c r="I23" i="15"/>
  <c r="G23" i="15"/>
  <c r="F23" i="15"/>
  <c r="E23" i="15"/>
  <c r="D23" i="15"/>
  <c r="C23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24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M29" i="12"/>
  <c r="L29" i="12"/>
  <c r="H29" i="12"/>
  <c r="G29" i="12"/>
  <c r="F29" i="12"/>
  <c r="E29" i="12"/>
  <c r="N27" i="12"/>
  <c r="N26" i="12"/>
  <c r="N25" i="12"/>
  <c r="N24" i="12"/>
  <c r="N23" i="12"/>
  <c r="N22" i="12"/>
  <c r="N19" i="12"/>
  <c r="N18" i="12"/>
  <c r="N16" i="12"/>
  <c r="N13" i="12"/>
  <c r="N12" i="12"/>
  <c r="N11" i="12"/>
  <c r="N300" i="11"/>
  <c r="N297" i="11"/>
  <c r="N296" i="11"/>
  <c r="N295" i="11"/>
  <c r="N293" i="11"/>
  <c r="N291" i="11"/>
  <c r="N285" i="11"/>
  <c r="N283" i="11"/>
  <c r="N282" i="11"/>
  <c r="N281" i="11"/>
  <c r="N280" i="11"/>
  <c r="N277" i="11"/>
  <c r="N276" i="11"/>
  <c r="N274" i="11"/>
  <c r="N271" i="11"/>
  <c r="N270" i="11"/>
  <c r="N269" i="11"/>
  <c r="N263" i="11"/>
  <c r="N260" i="11"/>
  <c r="N254" i="11"/>
  <c r="N251" i="11"/>
  <c r="N249" i="11"/>
  <c r="N243" i="11"/>
  <c r="N242" i="11"/>
  <c r="N241" i="11"/>
  <c r="N240" i="11"/>
  <c r="N238" i="11"/>
  <c r="N237" i="11"/>
  <c r="N234" i="11"/>
  <c r="N233" i="11"/>
  <c r="N232" i="11"/>
  <c r="N231" i="11"/>
  <c r="N230" i="11"/>
  <c r="N229" i="11"/>
  <c r="N228" i="11"/>
  <c r="N226" i="11"/>
  <c r="N220" i="11"/>
  <c r="N217" i="11"/>
  <c r="N211" i="11"/>
  <c r="N210" i="11"/>
  <c r="N209" i="11"/>
  <c r="N208" i="11"/>
  <c r="N207" i="11"/>
  <c r="N206" i="11"/>
  <c r="N205" i="11"/>
  <c r="N204" i="11"/>
  <c r="N188" i="11"/>
  <c r="N187" i="11"/>
  <c r="N186" i="11"/>
  <c r="N183" i="11"/>
  <c r="N182" i="11"/>
  <c r="N181" i="11"/>
  <c r="N179" i="11"/>
  <c r="N177" i="11"/>
  <c r="N171" i="11"/>
  <c r="N168" i="11"/>
  <c r="N167" i="11"/>
  <c r="N166" i="11"/>
  <c r="N164" i="11"/>
  <c r="N161" i="11"/>
  <c r="N155" i="11"/>
  <c r="N154" i="11"/>
  <c r="N153" i="11"/>
  <c r="N152" i="11"/>
  <c r="N151" i="11"/>
  <c r="N150" i="11"/>
  <c r="N149" i="11"/>
  <c r="N148" i="11"/>
  <c r="N147" i="11"/>
  <c r="N144" i="11"/>
  <c r="N136" i="11"/>
  <c r="N135" i="11"/>
  <c r="N132" i="11"/>
  <c r="N131" i="11"/>
  <c r="N129" i="11"/>
  <c r="N126" i="11"/>
  <c r="N120" i="11"/>
  <c r="N119" i="11"/>
  <c r="N111" i="11"/>
  <c r="N110" i="11"/>
  <c r="N109" i="11"/>
  <c r="N107" i="11"/>
  <c r="N106" i="11"/>
  <c r="N105" i="11"/>
  <c r="N104" i="11"/>
  <c r="N102" i="11"/>
  <c r="N99" i="11"/>
  <c r="N98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2" i="11"/>
  <c r="N71" i="11"/>
  <c r="N70" i="11"/>
  <c r="N68" i="11"/>
  <c r="N65" i="11"/>
  <c r="N64" i="11"/>
  <c r="N63" i="11"/>
  <c r="N62" i="11"/>
  <c r="N55" i="11"/>
  <c r="N54" i="11"/>
  <c r="N53" i="11"/>
  <c r="N52" i="11"/>
  <c r="N51" i="11"/>
  <c r="N48" i="11"/>
  <c r="N47" i="11"/>
  <c r="N46" i="11"/>
  <c r="N45" i="11"/>
  <c r="N44" i="11"/>
  <c r="N43" i="11"/>
  <c r="N42" i="11"/>
  <c r="N41" i="11"/>
  <c r="N40" i="11"/>
  <c r="N39" i="11"/>
  <c r="N38" i="11"/>
  <c r="N35" i="11"/>
  <c r="N34" i="11"/>
  <c r="N33" i="11"/>
  <c r="N32" i="11"/>
  <c r="N29" i="11"/>
  <c r="N27" i="11"/>
  <c r="N17" i="11"/>
  <c r="N9" i="11"/>
  <c r="M24" i="10"/>
  <c r="K24" i="10"/>
  <c r="J24" i="10"/>
  <c r="I24" i="10"/>
  <c r="H24" i="10"/>
  <c r="G24" i="10"/>
  <c r="F24" i="10"/>
  <c r="E24" i="10"/>
  <c r="D24" i="10"/>
  <c r="C24" i="10"/>
  <c r="B24" i="10"/>
  <c r="N22" i="10"/>
  <c r="G25" i="4" s="1"/>
  <c r="N20" i="10"/>
  <c r="G23" i="4" s="1"/>
  <c r="N19" i="10"/>
  <c r="G22" i="4" s="1"/>
  <c r="N18" i="10"/>
  <c r="G21" i="4" s="1"/>
  <c r="N17" i="10"/>
  <c r="G20" i="4" s="1"/>
  <c r="G19" i="4"/>
  <c r="N15" i="10"/>
  <c r="G18" i="4" s="1"/>
  <c r="N14" i="10"/>
  <c r="G17" i="4" s="1"/>
  <c r="N13" i="10"/>
  <c r="G16" i="4" s="1"/>
  <c r="N12" i="10"/>
  <c r="G15" i="4" s="1"/>
  <c r="N11" i="10"/>
  <c r="G14" i="4" s="1"/>
  <c r="N10" i="10"/>
  <c r="G13" i="4" s="1"/>
  <c r="N9" i="10"/>
  <c r="G12" i="4" s="1"/>
  <c r="N8" i="10"/>
  <c r="G11" i="4" s="1"/>
  <c r="N7" i="10"/>
  <c r="G9" i="4"/>
  <c r="M24" i="9"/>
  <c r="L24" i="9"/>
  <c r="K24" i="9"/>
  <c r="J24" i="9"/>
  <c r="I24" i="9"/>
  <c r="H24" i="9"/>
  <c r="G24" i="9"/>
  <c r="F24" i="9"/>
  <c r="E24" i="9"/>
  <c r="D24" i="9"/>
  <c r="C24" i="9"/>
  <c r="B24" i="9"/>
  <c r="F25" i="4"/>
  <c r="F24" i="4"/>
  <c r="N20" i="9"/>
  <c r="F23" i="4" s="1"/>
  <c r="N19" i="9"/>
  <c r="F22" i="4" s="1"/>
  <c r="N18" i="9"/>
  <c r="F21" i="4" s="1"/>
  <c r="N17" i="9"/>
  <c r="F20" i="4" s="1"/>
  <c r="F19" i="4"/>
  <c r="N15" i="9"/>
  <c r="F18" i="4" s="1"/>
  <c r="N14" i="9"/>
  <c r="F17" i="4" s="1"/>
  <c r="N13" i="9"/>
  <c r="F16" i="4" s="1"/>
  <c r="N12" i="9"/>
  <c r="F15" i="4" s="1"/>
  <c r="N11" i="9"/>
  <c r="F14" i="4" s="1"/>
  <c r="N10" i="9"/>
  <c r="F13" i="4" s="1"/>
  <c r="N9" i="9"/>
  <c r="F12" i="4" s="1"/>
  <c r="N8" i="9"/>
  <c r="F11" i="4" s="1"/>
  <c r="N7" i="9"/>
  <c r="N6" i="9"/>
  <c r="F9" i="4" s="1"/>
  <c r="M47" i="8"/>
  <c r="L47" i="8"/>
  <c r="K47" i="8"/>
  <c r="J47" i="8"/>
  <c r="I47" i="8"/>
  <c r="G47" i="8"/>
  <c r="F47" i="8"/>
  <c r="E47" i="8"/>
  <c r="D47" i="8"/>
  <c r="B47" i="8"/>
  <c r="N46" i="8"/>
  <c r="N45" i="8"/>
  <c r="N44" i="8"/>
  <c r="N43" i="8"/>
  <c r="N42" i="8"/>
  <c r="N38" i="8"/>
  <c r="N37" i="8"/>
  <c r="N36" i="8"/>
  <c r="N35" i="8"/>
  <c r="N31" i="8"/>
  <c r="N27" i="8"/>
  <c r="N26" i="8"/>
  <c r="M24" i="8"/>
  <c r="M29" i="8" s="1"/>
  <c r="L24" i="8"/>
  <c r="L29" i="8" s="1"/>
  <c r="K24" i="8"/>
  <c r="K29" i="8" s="1"/>
  <c r="J24" i="8"/>
  <c r="J29" i="8" s="1"/>
  <c r="I24" i="8"/>
  <c r="I29" i="8" s="1"/>
  <c r="H24" i="8"/>
  <c r="H29" i="8" s="1"/>
  <c r="G24" i="8"/>
  <c r="G29" i="8" s="1"/>
  <c r="F24" i="8"/>
  <c r="F29" i="8" s="1"/>
  <c r="E24" i="8"/>
  <c r="E29" i="8" s="1"/>
  <c r="D24" i="8"/>
  <c r="D29" i="8" s="1"/>
  <c r="C24" i="8"/>
  <c r="C29" i="8" s="1"/>
  <c r="B24" i="8"/>
  <c r="B29" i="8" s="1"/>
  <c r="N22" i="8"/>
  <c r="E25" i="4" s="1"/>
  <c r="N21" i="8"/>
  <c r="E24" i="4" s="1"/>
  <c r="N20" i="8"/>
  <c r="E23" i="4" s="1"/>
  <c r="N19" i="8"/>
  <c r="E22" i="4" s="1"/>
  <c r="N18" i="8"/>
  <c r="E21" i="4" s="1"/>
  <c r="N17" i="8"/>
  <c r="E20" i="4" s="1"/>
  <c r="N16" i="8"/>
  <c r="E19" i="4" s="1"/>
  <c r="N15" i="8"/>
  <c r="E18" i="4" s="1"/>
  <c r="N14" i="8"/>
  <c r="E17" i="4" s="1"/>
  <c r="N13" i="8"/>
  <c r="E16" i="4" s="1"/>
  <c r="N12" i="8"/>
  <c r="E15" i="4" s="1"/>
  <c r="N11" i="8"/>
  <c r="E14" i="4" s="1"/>
  <c r="N10" i="8"/>
  <c r="E13" i="4" s="1"/>
  <c r="N9" i="8"/>
  <c r="E12" i="4" s="1"/>
  <c r="N8" i="8"/>
  <c r="E11" i="4" s="1"/>
  <c r="N7" i="8"/>
  <c r="E10" i="4" s="1"/>
  <c r="N6" i="8"/>
  <c r="E9" i="4" s="1"/>
  <c r="N37" i="7"/>
  <c r="N36" i="7"/>
  <c r="N35" i="7"/>
  <c r="N33" i="7"/>
  <c r="O33" i="7" s="1"/>
  <c r="N29" i="7"/>
  <c r="N27" i="7"/>
  <c r="N26" i="7"/>
  <c r="M24" i="7"/>
  <c r="M31" i="7" s="1"/>
  <c r="L24" i="7"/>
  <c r="L31" i="7" s="1"/>
  <c r="K24" i="7"/>
  <c r="K31" i="7" s="1"/>
  <c r="J24" i="7"/>
  <c r="J31" i="7" s="1"/>
  <c r="I24" i="7"/>
  <c r="I31" i="7" s="1"/>
  <c r="H24" i="7"/>
  <c r="H31" i="7" s="1"/>
  <c r="G24" i="7"/>
  <c r="G31" i="7" s="1"/>
  <c r="F24" i="7"/>
  <c r="F31" i="7" s="1"/>
  <c r="E24" i="7"/>
  <c r="E31" i="7" s="1"/>
  <c r="D24" i="7"/>
  <c r="D31" i="7" s="1"/>
  <c r="C24" i="7"/>
  <c r="C31" i="7" s="1"/>
  <c r="B24" i="7"/>
  <c r="B31" i="7" s="1"/>
  <c r="N22" i="7"/>
  <c r="D25" i="4" s="1"/>
  <c r="N21" i="7"/>
  <c r="D24" i="4" s="1"/>
  <c r="N20" i="7"/>
  <c r="D23" i="4" s="1"/>
  <c r="N19" i="7"/>
  <c r="D22" i="4" s="1"/>
  <c r="N18" i="7"/>
  <c r="D21" i="4" s="1"/>
  <c r="N17" i="7"/>
  <c r="D20" i="4" s="1"/>
  <c r="N16" i="7"/>
  <c r="D19" i="4" s="1"/>
  <c r="N15" i="7"/>
  <c r="D18" i="4" s="1"/>
  <c r="N14" i="7"/>
  <c r="D17" i="4" s="1"/>
  <c r="N13" i="7"/>
  <c r="D16" i="4" s="1"/>
  <c r="N12" i="7"/>
  <c r="D15" i="4" s="1"/>
  <c r="N11" i="7"/>
  <c r="D14" i="4" s="1"/>
  <c r="N10" i="7"/>
  <c r="D13" i="4" s="1"/>
  <c r="N9" i="7"/>
  <c r="D12" i="4" s="1"/>
  <c r="N8" i="7"/>
  <c r="D11" i="4" s="1"/>
  <c r="N7" i="7"/>
  <c r="N6" i="7"/>
  <c r="D9" i="4" s="1"/>
  <c r="N27" i="6"/>
  <c r="N26" i="6"/>
  <c r="M24" i="6"/>
  <c r="L24" i="6"/>
  <c r="K24" i="6"/>
  <c r="J24" i="6"/>
  <c r="I24" i="6"/>
  <c r="H24" i="6"/>
  <c r="G24" i="6"/>
  <c r="E24" i="6"/>
  <c r="D24" i="6"/>
  <c r="C24" i="6"/>
  <c r="B24" i="6"/>
  <c r="N22" i="6"/>
  <c r="C25" i="4" s="1"/>
  <c r="N21" i="6"/>
  <c r="C24" i="4" s="1"/>
  <c r="N20" i="6"/>
  <c r="C23" i="4" s="1"/>
  <c r="N19" i="6"/>
  <c r="C22" i="4" s="1"/>
  <c r="N18" i="6"/>
  <c r="C21" i="4" s="1"/>
  <c r="N17" i="6"/>
  <c r="C20" i="4" s="1"/>
  <c r="N16" i="6"/>
  <c r="C19" i="4" s="1"/>
  <c r="N15" i="6"/>
  <c r="C18" i="4" s="1"/>
  <c r="N14" i="6"/>
  <c r="C17" i="4" s="1"/>
  <c r="N13" i="6"/>
  <c r="C16" i="4" s="1"/>
  <c r="N12" i="6"/>
  <c r="C15" i="4" s="1"/>
  <c r="N11" i="6"/>
  <c r="C14" i="4" s="1"/>
  <c r="N10" i="6"/>
  <c r="C13" i="4" s="1"/>
  <c r="N9" i="6"/>
  <c r="C12" i="4" s="1"/>
  <c r="N8" i="6"/>
  <c r="C11" i="4" s="1"/>
  <c r="N7" i="6"/>
  <c r="C10" i="4" s="1"/>
  <c r="N6" i="6"/>
  <c r="C9" i="4" s="1"/>
  <c r="N27" i="5"/>
  <c r="N26" i="5"/>
  <c r="M24" i="5"/>
  <c r="L24" i="5"/>
  <c r="K24" i="5"/>
  <c r="J24" i="5"/>
  <c r="I24" i="5"/>
  <c r="H24" i="5"/>
  <c r="G24" i="5"/>
  <c r="F24" i="5"/>
  <c r="E24" i="5"/>
  <c r="D24" i="5"/>
  <c r="C24" i="5"/>
  <c r="N22" i="5"/>
  <c r="B25" i="4" s="1"/>
  <c r="N21" i="5"/>
  <c r="B24" i="4" s="1"/>
  <c r="N20" i="5"/>
  <c r="B23" i="4" s="1"/>
  <c r="N19" i="5"/>
  <c r="B22" i="4" s="1"/>
  <c r="N18" i="5"/>
  <c r="B21" i="4" s="1"/>
  <c r="N17" i="5"/>
  <c r="B20" i="4" s="1"/>
  <c r="N16" i="5"/>
  <c r="B19" i="4" s="1"/>
  <c r="N15" i="5"/>
  <c r="B18" i="4" s="1"/>
  <c r="N14" i="5"/>
  <c r="B17" i="4" s="1"/>
  <c r="N13" i="5"/>
  <c r="B16" i="4" s="1"/>
  <c r="N12" i="5"/>
  <c r="B15" i="4" s="1"/>
  <c r="N11" i="5"/>
  <c r="B14" i="4" s="1"/>
  <c r="N10" i="5"/>
  <c r="B13" i="4" s="1"/>
  <c r="N9" i="5"/>
  <c r="B12" i="4" s="1"/>
  <c r="N8" i="5"/>
  <c r="B11" i="4" s="1"/>
  <c r="N7" i="5"/>
  <c r="B10" i="4" s="1"/>
  <c r="N6" i="5"/>
  <c r="B9" i="4" s="1"/>
  <c r="N29" i="12" l="1"/>
  <c r="N39" i="8"/>
  <c r="H9" i="4"/>
  <c r="N23" i="14"/>
  <c r="N24" i="9"/>
  <c r="E27" i="4"/>
  <c r="N24" i="7"/>
  <c r="N31" i="7" s="1"/>
  <c r="C27" i="4"/>
  <c r="N24" i="5"/>
  <c r="N28" i="5" s="1"/>
  <c r="N23" i="15"/>
  <c r="G10" i="4"/>
  <c r="F10" i="4"/>
  <c r="N47" i="8"/>
  <c r="H20" i="4"/>
  <c r="N24" i="8"/>
  <c r="N29" i="8" s="1"/>
  <c r="H12" i="4"/>
  <c r="H18" i="4"/>
  <c r="D10" i="4"/>
  <c r="D27" i="4" s="1"/>
  <c r="H14" i="4"/>
  <c r="H16" i="4"/>
  <c r="H22" i="4"/>
  <c r="H11" i="4"/>
  <c r="H15" i="4"/>
  <c r="H19" i="4"/>
  <c r="H23" i="4"/>
  <c r="N24" i="6"/>
  <c r="N28" i="6" s="1"/>
  <c r="N30" i="6" s="1"/>
  <c r="H13" i="4"/>
  <c r="H17" i="4"/>
  <c r="H21" i="4"/>
  <c r="H25" i="4"/>
  <c r="B27" i="4"/>
  <c r="H10" i="4" l="1"/>
  <c r="F27" i="4"/>
  <c r="N11" i="11" l="1"/>
  <c r="N23" i="11"/>
  <c r="N94" i="11"/>
  <c r="N113" i="11"/>
  <c r="N122" i="11"/>
  <c r="N138" i="11"/>
  <c r="N157" i="11"/>
  <c r="N173" i="11"/>
  <c r="N190" i="11"/>
  <c r="N213" i="11"/>
  <c r="N222" i="11"/>
  <c r="N245" i="11"/>
  <c r="N256" i="11"/>
  <c r="N265" i="11"/>
  <c r="N287" i="11"/>
  <c r="N302" i="11"/>
  <c r="N308" i="11" l="1"/>
  <c r="N21" i="10"/>
  <c r="G24" i="4" s="1"/>
  <c r="L24" i="10"/>
  <c r="N24" i="10" l="1"/>
  <c r="H24" i="4"/>
  <c r="H27" i="4" s="1"/>
  <c r="G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L. Williams</author>
  </authors>
  <commentList>
    <comment ref="C21" authorId="0" shapeId="0" xr:uid="{B51AA5F8-8770-41B9-829C-0504C41CEC55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11/22/23 August reported total distributing in September due to timing of the deposit in DAWN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Pelham</author>
  </authors>
  <commentList>
    <comment ref="A1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Michael Pelham 3-27-17:</t>
        </r>
        <r>
          <rPr>
            <sz val="9"/>
            <color indexed="81"/>
            <rFont val="Tahoma"/>
            <family val="2"/>
          </rPr>
          <t xml:space="preserve">
LVUWB was removed from CTX distribution by the NTC in March 2017.</t>
        </r>
      </text>
    </comment>
  </commentList>
</comments>
</file>

<file path=xl/sharedStrings.xml><?xml version="1.0" encoding="utf-8"?>
<sst xmlns="http://schemas.openxmlformats.org/spreadsheetml/2006/main" count="685" uniqueCount="278">
  <si>
    <t>CONSOLIDATED TAX DISTRIBUTION</t>
  </si>
  <si>
    <t>REVENUE SUMMARY BY COUNTY</t>
  </si>
  <si>
    <t>COUNTY</t>
  </si>
  <si>
    <t>BCCRT</t>
  </si>
  <si>
    <t>SCCRT</t>
  </si>
  <si>
    <t>CIGARETTE</t>
  </si>
  <si>
    <t>LIQUOR</t>
  </si>
  <si>
    <t>RPTT</t>
  </si>
  <si>
    <t>GST</t>
  </si>
  <si>
    <t>TOTAL</t>
  </si>
  <si>
    <t>CARSON CITY</t>
  </si>
  <si>
    <t>CHURCHILL</t>
  </si>
  <si>
    <t>CLARK</t>
  </si>
  <si>
    <t>DOUGLAS</t>
  </si>
  <si>
    <t>ELKO</t>
  </si>
  <si>
    <t>ESMERALDA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</si>
  <si>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</si>
  <si>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</si>
  <si>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</si>
  <si>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</si>
  <si>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</si>
  <si>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</si>
  <si>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</si>
  <si>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</si>
  <si>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</si>
  <si>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WASHOE</t>
  </si>
  <si>
    <t>WHITE PINE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</si>
  <si>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</si>
  <si>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</si>
  <si>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</si>
  <si>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</si>
  <si>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</si>
  <si>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</si>
  <si>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</si>
  <si>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</si>
  <si>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</si>
  <si>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</si>
  <si>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</si>
  <si>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</si>
  <si>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 DATE</t>
  </si>
  <si>
    <t>GENERAL FUND</t>
  </si>
  <si>
    <t>STAR BONDS</t>
  </si>
  <si>
    <t>Total</t>
  </si>
  <si>
    <t>Less Emergency Fund</t>
  </si>
  <si>
    <t>Gross Revenue Comparison</t>
  </si>
  <si>
    <t>ADMIN. FEES</t>
  </si>
  <si>
    <t>REFUNDS</t>
  </si>
  <si>
    <t>STATE SHARE</t>
  </si>
  <si>
    <t>TOTAL RECEIPTS</t>
  </si>
  <si>
    <t>ASSESSMENTS</t>
  </si>
  <si>
    <t>OTHER TOBACCO PROD.</t>
  </si>
  <si>
    <t>PACKAGES</t>
  </si>
  <si>
    <t>STATE GENERAL FUND</t>
  </si>
  <si>
    <t>LIQUOR PROGRAM ACCT</t>
  </si>
  <si>
    <t>TOTAL DISTRIBUTIONS</t>
  </si>
  <si>
    <t>LICENSE/CERT FEES</t>
  </si>
  <si>
    <t>BEER - GALLONS</t>
  </si>
  <si>
    <t>UNDER 14% - GALLONS</t>
  </si>
  <si>
    <t>14 - 22% - GALLONS</t>
  </si>
  <si>
    <t>OVER 22% - GALLONS</t>
  </si>
  <si>
    <t>ENTITY</t>
  </si>
  <si>
    <t>THE COUNTY OF CARSON CITY</t>
  </si>
  <si>
    <t>SPECIAL DISTRICTS</t>
  </si>
  <si>
    <t>CARSON-TRUCKEE WATER CONSERVANCY</t>
  </si>
  <si>
    <t>SIERRA FOREST FIRE PROTECTION</t>
  </si>
  <si>
    <t>TOTAL CARSON CITY</t>
  </si>
  <si>
    <t xml:space="preserve">THE COUNTY OF CHURCHILL </t>
  </si>
  <si>
    <t>LOCAL GOVERNMENTS</t>
  </si>
  <si>
    <t>CHURCHILL COUNTY</t>
  </si>
  <si>
    <t>FALLON</t>
  </si>
  <si>
    <t>CHURCHILL MOSQUITO ABATEMENT GID</t>
  </si>
  <si>
    <t>TOTAL CHURCHILL COUNTY</t>
  </si>
  <si>
    <t>THE COUNTY OF CLARK</t>
  </si>
  <si>
    <t>ENTERPRISE DISTRICT</t>
  </si>
  <si>
    <t>KYLE CANYON WATER DISTRICT</t>
  </si>
  <si>
    <t>CLARK COUNTY</t>
  </si>
  <si>
    <t>BOULDER CITY</t>
  </si>
  <si>
    <t>HENDERSON</t>
  </si>
  <si>
    <t>LAS VEGAS</t>
  </si>
  <si>
    <t>MESQUITE</t>
  </si>
  <si>
    <t>NORTH LAS VEGAS</t>
  </si>
  <si>
    <t>BUNKERVILLE</t>
  </si>
  <si>
    <t>ENTERPRISE</t>
  </si>
  <si>
    <t>GLENDALE</t>
  </si>
  <si>
    <t>LAUGHLIN</t>
  </si>
  <si>
    <t xml:space="preserve">MOAPA VALLEY </t>
  </si>
  <si>
    <t>PARADISE</t>
  </si>
  <si>
    <t>SEARCHLIGHT</t>
  </si>
  <si>
    <t>SPRING VALLEY</t>
  </si>
  <si>
    <t>SUMMERLIN</t>
  </si>
  <si>
    <t>SUNRISE MANOR</t>
  </si>
  <si>
    <t>WHITNEY</t>
  </si>
  <si>
    <t>WINCHESTER</t>
  </si>
  <si>
    <t>BOULDER LIBRARY DISTRICT</t>
  </si>
  <si>
    <t xml:space="preserve">CLARK COUNTY FIRE PROTECTION </t>
  </si>
  <si>
    <t>HENDERSON LIBRARY DISTRICT</t>
  </si>
  <si>
    <t>LAS VEGAS/CLARK CO LIBRARY DISTRICT</t>
  </si>
  <si>
    <t xml:space="preserve">MOAPA FIRE PROTECTION </t>
  </si>
  <si>
    <t>MT CHARLESTON FIRE PROTECTION</t>
  </si>
  <si>
    <t>TOTAL CLARK COUNTY</t>
  </si>
  <si>
    <t>THE COUNTY OF DOUGLAS</t>
  </si>
  <si>
    <t xml:space="preserve">ENTERPRISE DISTRICTS </t>
  </si>
  <si>
    <t>DOUGLAS COUNTY SEWER IMPROVEMENT GID</t>
  </si>
  <si>
    <t>ELK POINT SANITATION GID</t>
  </si>
  <si>
    <t>MINDEN/GARDNERVILLE SANITATION GID</t>
  </si>
  <si>
    <t>TAHOE DOUGLAS SEWER IMPROVEMENT GID</t>
  </si>
  <si>
    <t>DOUGLAS COUNTY</t>
  </si>
  <si>
    <t>GARDNERVILLE</t>
  </si>
  <si>
    <t>GENOA</t>
  </si>
  <si>
    <t>MINDEN</t>
  </si>
  <si>
    <t>CAVE ROCK GID</t>
  </si>
  <si>
    <t>DOUGLAS MOSQUITO PROTECTION GID</t>
  </si>
  <si>
    <t>EAST FORK FIRE PROTECTION</t>
  </si>
  <si>
    <t>GARDNERVILLE RANCHOS GID</t>
  </si>
  <si>
    <t>INDIAN HILLS GID</t>
  </si>
  <si>
    <t>KINGSBURY GID</t>
  </si>
  <si>
    <t>LAKERIDGE GID</t>
  </si>
  <si>
    <t>LOGAN CREEK GID</t>
  </si>
  <si>
    <t>MARLA BAY GID</t>
  </si>
  <si>
    <t>OLIVER PARK GID</t>
  </si>
  <si>
    <t>ROUND HILL GID</t>
  </si>
  <si>
    <t>SKYLAND GID</t>
  </si>
  <si>
    <t>TAHOE DOUGLAS FIRE PROTECTION</t>
  </si>
  <si>
    <t>TOPAZ RANCH GID</t>
  </si>
  <si>
    <t>ZEPHYR COVE GID</t>
  </si>
  <si>
    <t>ZEPHYR HEIGHTS GID</t>
  </si>
  <si>
    <t>ZEPHYR KNOLLS GID</t>
  </si>
  <si>
    <t>TOTAL DOUGLAS COUNTY</t>
  </si>
  <si>
    <t>THE COUNTY OF ELKO</t>
  </si>
  <si>
    <t xml:space="preserve">ENTERPRISE DISTRICT </t>
  </si>
  <si>
    <t>ELKO CONVENTION/VISITORS AUTHORITY</t>
  </si>
  <si>
    <t>ELKO TELEVISION DISTRICT</t>
  </si>
  <si>
    <t>ELKO COUNTY</t>
  </si>
  <si>
    <t>CARLIN</t>
  </si>
  <si>
    <t>ELKO CITY</t>
  </si>
  <si>
    <t>WELLS</t>
  </si>
  <si>
    <t>WEST WENDOVER</t>
  </si>
  <si>
    <t>JACKPOT</t>
  </si>
  <si>
    <t>MONTELLO</t>
  </si>
  <si>
    <t>MOUNTAIN CITY</t>
  </si>
  <si>
    <t>TOTAL ELKO COUNTY</t>
  </si>
  <si>
    <t xml:space="preserve">THE COUNTY OF ESMERALDA  </t>
  </si>
  <si>
    <t>ESMERALDA COUNTY</t>
  </si>
  <si>
    <t>GOLDFIELD</t>
  </si>
  <si>
    <t>SILVER PEAK</t>
  </si>
  <si>
    <t>TOTAL ESMERALDA COUNTY</t>
  </si>
  <si>
    <t>THE COUNTY OF EUREKA</t>
  </si>
  <si>
    <t>EUREKA TELEVISION DISTRICT</t>
  </si>
  <si>
    <t>EUREKA COUNTY</t>
  </si>
  <si>
    <t>CRESENT VALLEY</t>
  </si>
  <si>
    <t>DIAMOND VALLEY RODENT</t>
  </si>
  <si>
    <t>DIAMOND VALLEY WEED</t>
  </si>
  <si>
    <t>TOTAL EUREKA COUNTY</t>
  </si>
  <si>
    <t>THE COUNTY OF HUMBOLDT</t>
  </si>
  <si>
    <t>HUMBOLDT COUNTY</t>
  </si>
  <si>
    <t>WINNEMUCCA</t>
  </si>
  <si>
    <t>GOLCONDA FIRE PROTECTION</t>
  </si>
  <si>
    <t>HUMBOLDT FIRE PROTECTION</t>
  </si>
  <si>
    <t>HUMBOLDT HOSPITAL DISTRICT</t>
  </si>
  <si>
    <t>MCDERMIT FIRE PROTECTION</t>
  </si>
  <si>
    <t>OROVADA COMMUNITY SERVICES GID</t>
  </si>
  <si>
    <t>OROVADA FIRE PROTECTION</t>
  </si>
  <si>
    <t>PARADISE FIRE PROTECTION</t>
  </si>
  <si>
    <t>PUEBLO FIRE PROTECTION</t>
  </si>
  <si>
    <t>WINNEMUCCA RURAL FIRE PROTECTION</t>
  </si>
  <si>
    <t>TOTAL HUMBOLDT COUNTY</t>
  </si>
  <si>
    <t>THE COUNTY OF LANDER</t>
  </si>
  <si>
    <t>LANDER CO SEWER IMPROVEMENT DISTRICT #2</t>
  </si>
  <si>
    <t>LANDER COUNTY</t>
  </si>
  <si>
    <t>AUSTIN</t>
  </si>
  <si>
    <t>BATTLE MOUNTAIN</t>
  </si>
  <si>
    <t>KINGSTON</t>
  </si>
  <si>
    <t>LANDER HOSPITAL DISTRICT</t>
  </si>
  <si>
    <t>TOTAL LANDER COUNTY</t>
  </si>
  <si>
    <t>THE COUNTY OF LINCOLN</t>
  </si>
  <si>
    <t>LINCOLN COUNTY</t>
  </si>
  <si>
    <t>CALIENTE</t>
  </si>
  <si>
    <t>ALAMO</t>
  </si>
  <si>
    <t>PANACA</t>
  </si>
  <si>
    <t>PIOCHE</t>
  </si>
  <si>
    <t>LINCOLN COUNTY HOSPITAL DISTRICT</t>
  </si>
  <si>
    <t>PAHRANAGAT VALLEY FIRE PROTECTION</t>
  </si>
  <si>
    <t>PIOCHE FIRE PROTECTION</t>
  </si>
  <si>
    <t>TOTAL LINCOLN COUNTY</t>
  </si>
  <si>
    <t>THE COUNTY OF LYON</t>
  </si>
  <si>
    <t>STAGECOACH GID</t>
  </si>
  <si>
    <t>WILLOWCREEK GID</t>
  </si>
  <si>
    <t>LYON COUNTY</t>
  </si>
  <si>
    <t>FERNLEY</t>
  </si>
  <si>
    <t>YERINGTON</t>
  </si>
  <si>
    <t>CENTRAL LYON FIRE PROTECTION</t>
  </si>
  <si>
    <t>MASON VALLEY FIRE PROTECTION</t>
  </si>
  <si>
    <t>MASON VALLEY MOSQUITO ABATEMENT</t>
  </si>
  <si>
    <t>NORTH LYON FIRE PROTECTION</t>
  </si>
  <si>
    <t>SILVER SPRINGS STAGECOACH HOSPITAL</t>
  </si>
  <si>
    <t>SMITH VALLEY FIRE PROTECTION</t>
  </si>
  <si>
    <t>SOUTH  LYON HOSPITAL DISTRICT</t>
  </si>
  <si>
    <t>TOTAL LYON COUNTY</t>
  </si>
  <si>
    <t xml:space="preserve">THE COUNTY OF MINERAL </t>
  </si>
  <si>
    <t>MINERAL COUNTY</t>
  </si>
  <si>
    <t>MINERAL COUNTY HOSPITAL DISTRICT</t>
  </si>
  <si>
    <t>TOTAL MINERAL COUNTY</t>
  </si>
  <si>
    <t>THE COUNTY OF NYE *</t>
  </si>
  <si>
    <t>NYE COUNTY</t>
  </si>
  <si>
    <t>AMARGOSA</t>
  </si>
  <si>
    <t>BEATTY</t>
  </si>
  <si>
    <t>GABBS</t>
  </si>
  <si>
    <t>MANHATTAN</t>
  </si>
  <si>
    <t>PAHRUMP</t>
  </si>
  <si>
    <t>ROUND MOUNTAIN</t>
  </si>
  <si>
    <t>TONOPAH</t>
  </si>
  <si>
    <t>AMARGOSA LIBRARY DISTRICT</t>
  </si>
  <si>
    <t>BEATTY LIBRARY DISTRICT</t>
  </si>
  <si>
    <t>PAHRUMP LIBRARY DISTRICT</t>
  </si>
  <si>
    <t>PAHRUMP SWIM POOL GID</t>
  </si>
  <si>
    <t>SMOKY VALLEY LIBRARY DISTRICT</t>
  </si>
  <si>
    <t>TONOPAH LIBRARY DISTRICT</t>
  </si>
  <si>
    <t>TOTAL NYE COUNTY</t>
  </si>
  <si>
    <t xml:space="preserve">THE COUNTY OF PERSHING </t>
  </si>
  <si>
    <t>PERSHING COUNTY</t>
  </si>
  <si>
    <t>LOVELOCK</t>
  </si>
  <si>
    <t>PERSHING COUNTY HOSPITAL DISTRICT</t>
  </si>
  <si>
    <t>TOTAL PERSHING COUNTY</t>
  </si>
  <si>
    <t>THE COUNTY OF STOREY</t>
  </si>
  <si>
    <t>STOREY COUNTY</t>
  </si>
  <si>
    <t>TOTAL STOREY COUNTY</t>
  </si>
  <si>
    <t>THE COUNTY OF WASHOE</t>
  </si>
  <si>
    <t>SUN VALLEY WATER AND SANITATION GID</t>
  </si>
  <si>
    <t>VERDI TELEVISION GID</t>
  </si>
  <si>
    <t>LEMMON VALLEY UNDERGROUND WATER BASIN</t>
  </si>
  <si>
    <t>WASHOE COUNTY</t>
  </si>
  <si>
    <t>RENO</t>
  </si>
  <si>
    <t>SPARKS</t>
  </si>
  <si>
    <t>INCLINE VILLAGE GID</t>
  </si>
  <si>
    <t xml:space="preserve">NORTH LAKE TAHOE FIRE PROTECTION </t>
  </si>
  <si>
    <t>PALOMINO VALLEY GID</t>
  </si>
  <si>
    <t>TRUCKEE MEADOWS FIRE PROTECTION</t>
  </si>
  <si>
    <t>TOTAL WASHOE COUNTY</t>
  </si>
  <si>
    <t xml:space="preserve">THE COUNTY OF WHITE PINE </t>
  </si>
  <si>
    <t>WHITE PINE COUNTY</t>
  </si>
  <si>
    <t>ELY</t>
  </si>
  <si>
    <t>LUND</t>
  </si>
  <si>
    <t>MCGILL</t>
  </si>
  <si>
    <t>RUTH</t>
  </si>
  <si>
    <t>WHITE PINE HOSPITAL DISTRICT</t>
  </si>
  <si>
    <t>TOTAL WHITE PINE COUNTY</t>
  </si>
  <si>
    <t>INTERLOCAL AGREEMENT</t>
  </si>
  <si>
    <t>Washoe County's distribution reflects an alternate formula created by an interlocal agreement,  between Palomino Valley GID and Truckee Meadows Fire Protection, as allowed by NRS 360.730.</t>
  </si>
  <si>
    <t>INSTATE TOTAL</t>
  </si>
  <si>
    <t>OUT OF STATE</t>
  </si>
  <si>
    <t>OUT OF STATE TOTAL</t>
  </si>
  <si>
    <t>MALT KEG</t>
  </si>
  <si>
    <t>BEER</t>
  </si>
  <si>
    <t>UNDER 14%</t>
  </si>
  <si>
    <t>14 - 22%</t>
  </si>
  <si>
    <t>OVER 22%</t>
  </si>
  <si>
    <t>CIG LICENSE FEES</t>
  </si>
  <si>
    <t>OTP LICENSE FEES</t>
  </si>
  <si>
    <t>White Pine County's distribution reflects an alternate formula created by an interlocal agreement, as allowed by NRS 360.730.</t>
  </si>
  <si>
    <t>Reported difference between this and SCCR_IN_STATE FYXX amount relates to STAR bond collections and GF Commissions</t>
  </si>
  <si>
    <t xml:space="preserve"> </t>
  </si>
  <si>
    <t>\\taxation\ccshared\Div - Adm Svc\Distribution &amp; Statistics\Distributions\WEB\[Consolidated_Tax_23.xlsx]RPTT</t>
  </si>
  <si>
    <t>\\taxation\ccshared\Div - Adm Svc\Distribution &amp; Statistics\Distributions\WEB\[Consolidated_Tax_23.xlsx]Gov't Services</t>
  </si>
  <si>
    <t>FISCAL YEAR 2023-24</t>
  </si>
  <si>
    <t>BASIC CITY-COUNTY RELIEF TAX - FISCAL YEAR 2023-24</t>
  </si>
  <si>
    <t>SUPPLEMENTAL CITY-COUNTY RELIEF TAX DISTRIBUTION TO THE COUNTY LEVEL FOR FISCAL YEAR 2023-24</t>
  </si>
  <si>
    <t>CIGARETTE TAX - FISCAL YEAR 2023-24</t>
  </si>
  <si>
    <t>LIQUOR TAX - FISCAL YEAR 2023-24</t>
  </si>
  <si>
    <r>
      <t>TOTAL RECEIPTS  (</t>
    </r>
    <r>
      <rPr>
        <b/>
        <sz val="11"/>
        <rFont val="DengXian"/>
        <charset val="134"/>
      </rPr>
      <t>$)</t>
    </r>
  </si>
  <si>
    <r>
      <t>TOTAL IMPORTS  (</t>
    </r>
    <r>
      <rPr>
        <b/>
        <sz val="11"/>
        <rFont val="DengXian"/>
        <charset val="134"/>
      </rPr>
      <t>GAL)</t>
    </r>
  </si>
  <si>
    <t>REAL PROPERTY TRANSFER TAX - FISCAL YEAR 2023-24</t>
  </si>
  <si>
    <t>MONTHLY WASHOE COUNTY CTX DISTRIBUTIONS  FISCAL YEAR 2023-24 - INTERLOCAL AGREEMENT</t>
  </si>
  <si>
    <t>MONTHLY WHITE PINE COUNTY CTX DISTRIBUTIONS  FISCAL YEAR 2023-24 - INTERLOCAL AGREEMENT</t>
  </si>
  <si>
    <t>SUPPLEMENTAL CITY-COUNTY RELIEF TAX OUT OF STATE COLLECTIONS FOR FISCAL YEAR 2023-24</t>
  </si>
  <si>
    <t>MONTHLY CLARK COUNTY CTX DISTRIBUTIONS  FISCAL YEAR 2023-24 - MODIFIED DISTRIBUTION</t>
  </si>
  <si>
    <t>SB450 MODIFIED DISTRIBUTION</t>
  </si>
  <si>
    <t>SUPPLEMENTAL CITY-COUNTY RELIEF TAX INSTATE COLLECTIONS FOR FISCAL YEAR 2023-24</t>
  </si>
  <si>
    <t>GOVERNMENTAL SERVICES TAX - FISCAL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</si>
</sst>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&quot;$&quot;#,##0.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DengXian"/>
      <family val="2"/>
    </font>
    <font>
      <sz val="10"/>
      <name val="DengXian"/>
      <charset val="134"/>
    </font>
    <font>
      <b/>
      <sz val="14"/>
      <name val="DengXian"/>
      <charset val="134"/>
    </font>
    <font>
      <b/>
      <u/>
      <sz val="10"/>
      <name val="DengXian"/>
      <charset val="134"/>
    </font>
    <font>
      <sz val="11"/>
      <name val="DengXian"/>
      <charset val="134"/>
    </font>
    <font>
      <b/>
      <sz val="11"/>
      <name val="DengXian"/>
      <charset val="134"/>
    </font>
    <font>
      <b/>
      <u/>
      <sz val="11"/>
      <name val="DengXian"/>
      <charset val="134"/>
    </font>
    <font>
      <u val="singleAccounting"/>
      <sz val="11"/>
      <name val="DengXian"/>
      <charset val="134"/>
    </font>
    <font>
      <b/>
      <sz val="12"/>
      <name val="DengXian"/>
      <charset val="134"/>
    </font>
    <font>
      <sz val="12"/>
      <name val="DengXian"/>
      <charset val="134"/>
    </font>
    <font>
      <sz val="8"/>
      <name val="DengXian"/>
      <charset val="134"/>
    </font>
    <font>
      <b/>
      <sz val="16"/>
      <name val="DengXian"/>
      <charset val="134"/>
    </font>
    <font>
      <sz val="11"/>
      <color theme="1"/>
      <name val="DengXian"/>
      <charset val="134"/>
    </font>
    <font>
      <i/>
      <sz val="11"/>
      <color rgb="FF7F7F7F"/>
      <name val="DengXian"/>
      <charset val="134"/>
    </font>
    <font>
      <i/>
      <sz val="11"/>
      <color rgb="FF7030A0"/>
      <name val="DengXian"/>
      <charset val="134"/>
    </font>
    <font>
      <sz val="9"/>
      <name val="DengXian"/>
      <charset val="134"/>
    </font>
    <font>
      <b/>
      <sz val="9"/>
      <name val="DengXian"/>
      <charset val="134"/>
    </font>
    <font>
      <b/>
      <u/>
      <sz val="9"/>
      <name val="DengXian"/>
      <charset val="134"/>
    </font>
    <font>
      <i/>
      <sz val="9"/>
      <name val="DengXian"/>
      <charset val="134"/>
    </font>
    <font>
      <i/>
      <sz val="11"/>
      <name val="DengXian"/>
      <charset val="134"/>
    </font>
    <font>
      <b/>
      <u/>
      <sz val="12"/>
      <name val="DengXian"/>
      <charset val="134"/>
    </font>
    <font>
      <sz val="11"/>
      <color theme="0"/>
      <name val="DengXian"/>
      <charset val="134"/>
    </font>
    <font>
      <sz val="14"/>
      <name val="DengXian"/>
      <charset val="134"/>
    </font>
    <font>
      <b/>
      <sz val="11"/>
      <color rgb="FFFA7D00"/>
      <name val="DengXian"/>
      <charset val="134"/>
    </font>
    <font>
      <b/>
      <u/>
      <sz val="14"/>
      <name val="DengXian"/>
      <charset val="134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6" fillId="4" borderId="7" applyNumberFormat="0" applyAlignment="0" applyProtection="0"/>
    <xf numFmtId="0" fontId="2" fillId="5" borderId="8" applyNumberFormat="0" applyFont="0" applyAlignment="0" applyProtection="0"/>
    <xf numFmtId="0" fontId="7" fillId="6" borderId="0" applyNumberFormat="0" applyBorder="0" applyAlignment="0" applyProtection="0"/>
    <xf numFmtId="0" fontId="1" fillId="5" borderId="8" applyNumberFormat="0" applyFont="0" applyAlignment="0" applyProtection="0"/>
    <xf numFmtId="0" fontId="32" fillId="7" borderId="0" applyNumberFormat="0" applyBorder="0" applyAlignment="0" applyProtection="0"/>
  </cellStyleXfs>
  <cellXfs count="113">
    <xf numFmtId="0" fontId="0" fillId="0" borderId="0" xfId="0"/>
    <xf numFmtId="43" fontId="8" fillId="0" borderId="0" xfId="1" applyNumberFormat="1" applyFont="1"/>
    <xf numFmtId="43" fontId="11" fillId="0" borderId="0" xfId="1" applyNumberFormat="1" applyFont="1"/>
    <xf numFmtId="43" fontId="13" fillId="0" borderId="0" xfId="1" applyNumberFormat="1" applyFont="1" applyAlignment="1">
      <alignment horizontal="center"/>
    </xf>
    <xf numFmtId="43" fontId="11" fillId="0" borderId="0" xfId="2" applyNumberFormat="1" applyFont="1" applyFill="1"/>
    <xf numFmtId="43" fontId="11" fillId="0" borderId="0" xfId="2" applyNumberFormat="1" applyFont="1"/>
    <xf numFmtId="43" fontId="12" fillId="0" borderId="0" xfId="1" applyNumberFormat="1" applyFont="1"/>
    <xf numFmtId="43" fontId="11" fillId="0" borderId="1" xfId="2" applyNumberFormat="1" applyFont="1" applyFill="1" applyBorder="1"/>
    <xf numFmtId="43" fontId="11" fillId="0" borderId="1" xfId="2" applyNumberFormat="1" applyFont="1" applyBorder="1"/>
    <xf numFmtId="43" fontId="12" fillId="0" borderId="1" xfId="1" applyNumberFormat="1" applyFont="1" applyBorder="1"/>
    <xf numFmtId="43" fontId="14" fillId="0" borderId="0" xfId="2" applyNumberFormat="1" applyFont="1"/>
    <xf numFmtId="43" fontId="11" fillId="0" borderId="2" xfId="2" applyNumberFormat="1" applyFont="1" applyBorder="1"/>
    <xf numFmtId="43" fontId="11" fillId="0" borderId="0" xfId="1" applyNumberFormat="1" applyFont="1" applyBorder="1"/>
    <xf numFmtId="0" fontId="8" fillId="0" borderId="0" xfId="1" applyFont="1"/>
    <xf numFmtId="0" fontId="10" fillId="0" borderId="0" xfId="1" applyFont="1" applyAlignment="1">
      <alignment horizontal="center"/>
    </xf>
    <xf numFmtId="43" fontId="8" fillId="0" borderId="0" xfId="3" applyNumberFormat="1" applyFont="1"/>
    <xf numFmtId="0" fontId="17" fillId="0" borderId="0" xfId="1" applyFont="1"/>
    <xf numFmtId="0" fontId="18" fillId="0" borderId="0" xfId="1" applyFont="1"/>
    <xf numFmtId="0" fontId="13" fillId="0" borderId="0" xfId="1" applyFont="1" applyAlignment="1">
      <alignment horizontal="center"/>
    </xf>
    <xf numFmtId="0" fontId="11" fillId="0" borderId="0" xfId="1" applyFont="1"/>
    <xf numFmtId="43" fontId="11" fillId="0" borderId="0" xfId="3" applyNumberFormat="1" applyFont="1"/>
    <xf numFmtId="43" fontId="11" fillId="0" borderId="0" xfId="1" applyNumberFormat="1" applyFont="1" applyAlignment="1">
      <alignment horizontal="left"/>
    </xf>
    <xf numFmtId="43" fontId="11" fillId="0" borderId="1" xfId="1" applyNumberFormat="1" applyFont="1" applyBorder="1"/>
    <xf numFmtId="43" fontId="11" fillId="0" borderId="3" xfId="3" applyNumberFormat="1" applyFont="1" applyBorder="1"/>
    <xf numFmtId="0" fontId="11" fillId="0" borderId="0" xfId="1" applyFont="1" applyBorder="1"/>
    <xf numFmtId="4" fontId="8" fillId="0" borderId="0" xfId="1" applyNumberFormat="1" applyFont="1"/>
    <xf numFmtId="43" fontId="19" fillId="0" borderId="0" xfId="2" applyFont="1" applyFill="1"/>
    <xf numFmtId="43" fontId="8" fillId="0" borderId="0" xfId="1" applyNumberFormat="1" applyFont="1" applyFill="1"/>
    <xf numFmtId="43" fontId="20" fillId="3" borderId="0" xfId="38" applyNumberFormat="1" applyFont="1" applyFill="1"/>
    <xf numFmtId="41" fontId="8" fillId="0" borderId="0" xfId="1" applyNumberFormat="1" applyFont="1"/>
    <xf numFmtId="43" fontId="19" fillId="0" borderId="0" xfId="2" applyFont="1"/>
    <xf numFmtId="9" fontId="8" fillId="0" borderId="0" xfId="1" applyNumberFormat="1" applyFont="1"/>
    <xf numFmtId="0" fontId="18" fillId="0" borderId="0" xfId="1" applyFont="1" applyFill="1"/>
    <xf numFmtId="43" fontId="11" fillId="0" borderId="3" xfId="3" applyNumberFormat="1" applyFont="1" applyFill="1" applyBorder="1"/>
    <xf numFmtId="43" fontId="21" fillId="0" borderId="0" xfId="39" applyFont="1"/>
    <xf numFmtId="4" fontId="11" fillId="0" borderId="0" xfId="1" applyNumberFormat="1" applyFont="1"/>
    <xf numFmtId="44" fontId="11" fillId="0" borderId="4" xfId="37" applyFont="1" applyBorder="1"/>
    <xf numFmtId="43" fontId="11" fillId="0" borderId="0" xfId="1" applyNumberFormat="1" applyFont="1" applyFill="1"/>
    <xf numFmtId="41" fontId="11" fillId="0" borderId="0" xfId="1" applyNumberFormat="1" applyFont="1"/>
    <xf numFmtId="41" fontId="11" fillId="0" borderId="0" xfId="1" applyNumberFormat="1" applyFont="1" applyFill="1"/>
    <xf numFmtId="164" fontId="11" fillId="0" borderId="0" xfId="3" applyNumberFormat="1" applyFont="1"/>
    <xf numFmtId="43" fontId="11" fillId="0" borderId="0" xfId="2" applyNumberFormat="1" applyFont="1" applyBorder="1"/>
    <xf numFmtId="43" fontId="11" fillId="0" borderId="0" xfId="39" applyFont="1"/>
    <xf numFmtId="41" fontId="11" fillId="0" borderId="1" xfId="1" applyNumberFormat="1" applyFont="1" applyBorder="1"/>
    <xf numFmtId="43" fontId="11" fillId="0" borderId="1" xfId="3" applyNumberFormat="1" applyFont="1" applyBorder="1"/>
    <xf numFmtId="42" fontId="11" fillId="0" borderId="0" xfId="1" applyNumberFormat="1" applyFont="1"/>
    <xf numFmtId="165" fontId="11" fillId="0" borderId="0" xfId="1" applyNumberFormat="1" applyFont="1"/>
    <xf numFmtId="43" fontId="11" fillId="0" borderId="0" xfId="2" applyNumberFormat="1" applyFont="1" applyFill="1" applyBorder="1"/>
    <xf numFmtId="43" fontId="11" fillId="0" borderId="4" xfId="3" applyNumberFormat="1" applyFont="1" applyBorder="1"/>
    <xf numFmtId="43" fontId="19" fillId="0" borderId="0" xfId="39" applyFont="1" applyFill="1"/>
    <xf numFmtId="0" fontId="11" fillId="0" borderId="0" xfId="0" applyFont="1"/>
    <xf numFmtId="0" fontId="12" fillId="0" borderId="0" xfId="1" applyFont="1"/>
    <xf numFmtId="43" fontId="11" fillId="0" borderId="0" xfId="0" applyNumberFormat="1" applyFont="1"/>
    <xf numFmtId="0" fontId="13" fillId="0" borderId="0" xfId="1" applyFont="1"/>
    <xf numFmtId="43" fontId="12" fillId="0" borderId="0" xfId="0" applyNumberFormat="1" applyFont="1"/>
    <xf numFmtId="43" fontId="11" fillId="0" borderId="0" xfId="0" applyNumberFormat="1" applyFont="1" applyFill="1"/>
    <xf numFmtId="0" fontId="26" fillId="0" borderId="0" xfId="1" applyFont="1"/>
    <xf numFmtId="0" fontId="26" fillId="0" borderId="0" xfId="1" applyFont="1" applyAlignment="1">
      <alignment horizontal="center"/>
    </xf>
    <xf numFmtId="43" fontId="12" fillId="0" borderId="0" xfId="1" applyNumberFormat="1" applyFont="1" applyFill="1"/>
    <xf numFmtId="43" fontId="12" fillId="2" borderId="6" xfId="1" applyNumberFormat="1" applyFont="1" applyFill="1" applyBorder="1"/>
    <xf numFmtId="43" fontId="27" fillId="0" borderId="0" xfId="1" applyNumberFormat="1" applyFont="1" applyAlignment="1">
      <alignment horizontal="center"/>
    </xf>
    <xf numFmtId="0" fontId="27" fillId="0" borderId="0" xfId="1" applyFont="1" applyAlignment="1">
      <alignment horizontal="center"/>
    </xf>
    <xf numFmtId="0" fontId="27" fillId="0" borderId="0" xfId="0" applyFont="1" applyAlignment="1">
      <alignment horizontal="center"/>
    </xf>
    <xf numFmtId="0" fontId="16" fillId="0" borderId="0" xfId="1" applyFont="1"/>
    <xf numFmtId="0" fontId="15" fillId="0" borderId="0" xfId="1" applyFont="1" applyAlignment="1">
      <alignment horizontal="center"/>
    </xf>
    <xf numFmtId="4" fontId="9" fillId="0" borderId="0" xfId="1" applyNumberFormat="1" applyFont="1"/>
    <xf numFmtId="4" fontId="22" fillId="0" borderId="0" xfId="1" applyNumberFormat="1" applyFont="1"/>
    <xf numFmtId="43" fontId="19" fillId="0" borderId="0" xfId="0" applyNumberFormat="1" applyFont="1" applyFill="1"/>
    <xf numFmtId="0" fontId="8" fillId="0" borderId="0" xfId="1" applyFont="1" applyAlignment="1">
      <alignment vertical="top" wrapText="1"/>
    </xf>
    <xf numFmtId="4" fontId="13" fillId="0" borderId="0" xfId="1" applyNumberFormat="1" applyFont="1" applyAlignment="1">
      <alignment horizontal="center"/>
    </xf>
    <xf numFmtId="4" fontId="13" fillId="0" borderId="0" xfId="1" applyNumberFormat="1" applyFont="1" applyFill="1" applyAlignment="1">
      <alignment horizontal="center"/>
    </xf>
    <xf numFmtId="43" fontId="11" fillId="5" borderId="8" xfId="41" applyNumberFormat="1" applyFont="1"/>
    <xf numFmtId="4" fontId="19" fillId="0" borderId="0" xfId="0" applyNumberFormat="1" applyFont="1" applyFill="1"/>
    <xf numFmtId="4" fontId="9" fillId="0" borderId="0" xfId="0" applyNumberFormat="1" applyFont="1" applyFill="1"/>
    <xf numFmtId="4" fontId="22" fillId="0" borderId="0" xfId="0" applyNumberFormat="1" applyFont="1" applyFill="1"/>
    <xf numFmtId="0" fontId="8" fillId="0" borderId="0" xfId="0" applyFont="1" applyFill="1"/>
    <xf numFmtId="43" fontId="19" fillId="0" borderId="1" xfId="0" applyNumberFormat="1" applyFont="1" applyFill="1" applyBorder="1"/>
    <xf numFmtId="0" fontId="10" fillId="0" borderId="0" xfId="0" applyFont="1" applyFill="1"/>
    <xf numFmtId="0" fontId="8" fillId="0" borderId="0" xfId="0" applyFont="1" applyAlignment="1">
      <alignment vertical="top" wrapText="1"/>
    </xf>
    <xf numFmtId="4" fontId="25" fillId="0" borderId="0" xfId="0" applyNumberFormat="1" applyFont="1" applyFill="1" applyAlignment="1">
      <alignment horizontal="center"/>
    </xf>
    <xf numFmtId="4" fontId="23" fillId="0" borderId="0" xfId="0" applyNumberFormat="1" applyFont="1" applyFill="1"/>
    <xf numFmtId="4" fontId="24" fillId="0" borderId="0" xfId="0" applyNumberFormat="1" applyFont="1" applyFill="1"/>
    <xf numFmtId="166" fontId="7" fillId="6" borderId="9" xfId="42" applyNumberFormat="1" applyBorder="1"/>
    <xf numFmtId="4" fontId="13" fillId="0" borderId="0" xfId="0" applyNumberFormat="1" applyFont="1" applyFill="1" applyAlignment="1">
      <alignment horizontal="center"/>
    </xf>
    <xf numFmtId="4" fontId="11" fillId="0" borderId="0" xfId="0" applyNumberFormat="1" applyFont="1" applyFill="1"/>
    <xf numFmtId="0" fontId="12" fillId="0" borderId="0" xfId="0" applyFont="1" applyFill="1"/>
    <xf numFmtId="0" fontId="11" fillId="0" borderId="0" xfId="0" applyFont="1" applyFill="1"/>
    <xf numFmtId="4" fontId="11" fillId="5" borderId="8" xfId="41" applyNumberFormat="1" applyFont="1"/>
    <xf numFmtId="0" fontId="13" fillId="0" borderId="0" xfId="0" applyFont="1" applyFill="1"/>
    <xf numFmtId="166" fontId="28" fillId="6" borderId="9" xfId="42" applyNumberFormat="1" applyFont="1" applyBorder="1"/>
    <xf numFmtId="43" fontId="30" fillId="4" borderId="7" xfId="40" applyNumberFormat="1" applyFont="1"/>
    <xf numFmtId="39" fontId="30" fillId="4" borderId="7" xfId="40" applyNumberFormat="1" applyFont="1" applyProtection="1"/>
    <xf numFmtId="0" fontId="11" fillId="0" borderId="0" xfId="1" applyFont="1" applyFill="1"/>
    <xf numFmtId="39" fontId="11" fillId="0" borderId="0" xfId="1" applyNumberFormat="1" applyFont="1" applyFill="1" applyBorder="1" applyProtection="1"/>
    <xf numFmtId="43" fontId="11" fillId="0" borderId="5" xfId="1" applyNumberFormat="1" applyFont="1" applyBorder="1"/>
    <xf numFmtId="43" fontId="29" fillId="0" borderId="0" xfId="1" applyNumberFormat="1" applyFont="1"/>
    <xf numFmtId="43" fontId="9" fillId="0" borderId="0" xfId="1" applyNumberFormat="1" applyFont="1" applyAlignment="1">
      <alignment horizontal="center"/>
    </xf>
    <xf numFmtId="43" fontId="19" fillId="0" borderId="0" xfId="0" applyNumberFormat="1" applyFont="1"/>
    <xf numFmtId="43" fontId="11" fillId="0" borderId="0" xfId="41" applyNumberFormat="1" applyFont="1" applyFill="1" applyBorder="1"/>
    <xf numFmtId="4" fontId="19" fillId="0" borderId="0" xfId="0" applyNumberFormat="1" applyFont="1"/>
    <xf numFmtId="43" fontId="11" fillId="5" borderId="8" xfId="43" applyNumberFormat="1" applyFont="1"/>
    <xf numFmtId="43" fontId="11" fillId="0" borderId="0" xfId="43" applyNumberFormat="1" applyFont="1" applyFill="1" applyBorder="1"/>
    <xf numFmtId="0" fontId="30" fillId="4" borderId="7" xfId="40" applyFont="1"/>
    <xf numFmtId="0" fontId="11" fillId="5" borderId="8" xfId="43" applyFont="1"/>
    <xf numFmtId="43" fontId="14" fillId="5" borderId="8" xfId="43" applyNumberFormat="1" applyFont="1"/>
    <xf numFmtId="44" fontId="11" fillId="5" borderId="8" xfId="43" applyNumberFormat="1" applyFont="1"/>
    <xf numFmtId="44" fontId="11" fillId="0" borderId="0" xfId="3" applyFont="1" applyBorder="1"/>
    <xf numFmtId="43" fontId="1" fillId="0" borderId="0" xfId="3" applyNumberFormat="1"/>
    <xf numFmtId="43" fontId="1" fillId="0" borderId="1" xfId="3" applyNumberFormat="1" applyBorder="1"/>
    <xf numFmtId="43" fontId="18" fillId="0" borderId="0" xfId="1" applyNumberFormat="1" applyFont="1" applyAlignment="1">
      <alignment horizontal="center"/>
    </xf>
    <xf numFmtId="43" fontId="9" fillId="0" borderId="0" xfId="1" applyNumberFormat="1" applyFont="1" applyAlignment="1">
      <alignment horizontal="center"/>
    </xf>
    <xf numFmtId="0" fontId="31" fillId="0" borderId="0" xfId="1" applyFont="1" applyAlignment="1">
      <alignment horizontal="center"/>
    </xf>
    <xf numFmtId="0" fontId="13" fillId="0" borderId="0" xfId="1" applyFont="1" applyAlignment="1">
      <alignment horizontal="center" wrapText="1"/>
    </xf>
  </cellXfs>
  <cellStyles count="45">
    <cellStyle name="Accent1" xfId="42" builtinId="29"/>
    <cellStyle name="Accent2 2" xfId="44" xr:uid="{7158A55B-3926-453B-9445-13EED58A77C1}"/>
    <cellStyle name="Calculation" xfId="40" builtinId="22"/>
    <cellStyle name="Comma" xfId="39" builtinId="3"/>
    <cellStyle name="Comma 2" xfId="2" xr:uid="{00000000-0005-0000-0000-000000000000}"/>
    <cellStyle name="Comma 3" xfId="4" xr:uid="{00000000-0005-0000-0000-000001000000}"/>
    <cellStyle name="Comma 3 2" xfId="13" xr:uid="{00000000-0005-0000-0000-000002000000}"/>
    <cellStyle name="Comma 3 3" xfId="14" xr:uid="{00000000-0005-0000-0000-000003000000}"/>
    <cellStyle name="Comma 4" xfId="11" xr:uid="{00000000-0005-0000-0000-000004000000}"/>
    <cellStyle name="Comma 4 2" xfId="15" xr:uid="{00000000-0005-0000-0000-000005000000}"/>
    <cellStyle name="Comma 4 2 2" xfId="16" xr:uid="{00000000-0005-0000-0000-000006000000}"/>
    <cellStyle name="Comma 4 3" xfId="17" xr:uid="{00000000-0005-0000-0000-000007000000}"/>
    <cellStyle name="Comma 5" xfId="18" xr:uid="{00000000-0005-0000-0000-000008000000}"/>
    <cellStyle name="Comma 5 2" xfId="19" xr:uid="{00000000-0005-0000-0000-000009000000}"/>
    <cellStyle name="Comma 6" xfId="20" xr:uid="{00000000-0005-0000-0000-00000A000000}"/>
    <cellStyle name="Comma 6 2" xfId="21" xr:uid="{00000000-0005-0000-0000-00000B000000}"/>
    <cellStyle name="Currency" xfId="37" builtinId="4"/>
    <cellStyle name="Currency 2" xfId="3" xr:uid="{00000000-0005-0000-0000-00000D000000}"/>
    <cellStyle name="Currency 2 2" xfId="5" xr:uid="{00000000-0005-0000-0000-00000E000000}"/>
    <cellStyle name="Currency 3" xfId="6" xr:uid="{00000000-0005-0000-0000-00000F000000}"/>
    <cellStyle name="Currency 3 2" xfId="22" xr:uid="{00000000-0005-0000-0000-000010000000}"/>
    <cellStyle name="Currency 3 3" xfId="23" xr:uid="{00000000-0005-0000-0000-000011000000}"/>
    <cellStyle name="Currency 4" xfId="7" xr:uid="{00000000-0005-0000-0000-000012000000}"/>
    <cellStyle name="Currency 5" xfId="24" xr:uid="{00000000-0005-0000-0000-000013000000}"/>
    <cellStyle name="Currency 6" xfId="25" xr:uid="{00000000-0005-0000-0000-000014000000}"/>
    <cellStyle name="Currency 6 2" xfId="26" xr:uid="{00000000-0005-0000-0000-000015000000}"/>
    <cellStyle name="Explanatory Text" xfId="38" builtinId="53"/>
    <cellStyle name="Normal" xfId="0" builtinId="0"/>
    <cellStyle name="Normal 2" xfId="1" xr:uid="{00000000-0005-0000-0000-000017000000}"/>
    <cellStyle name="Normal 2 2" xfId="8" xr:uid="{00000000-0005-0000-0000-000018000000}"/>
    <cellStyle name="Normal 3" xfId="12" xr:uid="{00000000-0005-0000-0000-000019000000}"/>
    <cellStyle name="Normal 3 2" xfId="27" xr:uid="{00000000-0005-0000-0000-00001A000000}"/>
    <cellStyle name="Normal 3 2 2" xfId="28" xr:uid="{00000000-0005-0000-0000-00001B000000}"/>
    <cellStyle name="Normal 3 3" xfId="29" xr:uid="{00000000-0005-0000-0000-00001C000000}"/>
    <cellStyle name="Normal 4" xfId="30" xr:uid="{00000000-0005-0000-0000-00001D000000}"/>
    <cellStyle name="Normal 4 2" xfId="31" xr:uid="{00000000-0005-0000-0000-00001E000000}"/>
    <cellStyle name="Note" xfId="41" builtinId="10"/>
    <cellStyle name="Note 2" xfId="43" xr:uid="{49F962B7-947E-4C73-B761-1F1EF2779F0F}"/>
    <cellStyle name="Percent 2" xfId="9" xr:uid="{00000000-0005-0000-0000-00001F000000}"/>
    <cellStyle name="Percent 2 2" xfId="32" xr:uid="{00000000-0005-0000-0000-000020000000}"/>
    <cellStyle name="Percent 2 3" xfId="33" xr:uid="{00000000-0005-0000-0000-000021000000}"/>
    <cellStyle name="Percent 3" xfId="10" xr:uid="{00000000-0005-0000-0000-000022000000}"/>
    <cellStyle name="Percent 4" xfId="34" xr:uid="{00000000-0005-0000-0000-000023000000}"/>
    <cellStyle name="Percent 5" xfId="35" xr:uid="{00000000-0005-0000-0000-000024000000}"/>
    <cellStyle name="Percent 5 2" xfId="36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152399</xdr:rowOff>
        </xdr:from>
        <xdr:to>
          <xdr:col>8</xdr:col>
          <xdr:colOff>28575</xdr:colOff>
          <xdr:row>30</xdr:row>
          <xdr:rowOff>166121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A9177B30-6EEE-9145-B49A-CD81B626ED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TX DISTRIBUTION'!$N$308" spid="_x0000_s94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267575" y="5619749"/>
              <a:ext cx="1276350" cy="19469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8"/>
  <sheetViews>
    <sheetView tabSelected="1" workbookViewId="0">
      <selection activeCell="G31" sqref="G31"/>
    </sheetView>
  </sheetViews>
  <sheetFormatPr defaultRowHeight="13.5" x14ac:dyDescent="0.15"/>
  <cols>
    <col min="1" max="1" width="14.7109375" style="2" customWidth="1"/>
    <col min="2" max="2" width="16.140625" style="2" bestFit="1" customWidth="1"/>
    <col min="3" max="3" width="17.85546875" style="2" bestFit="1" customWidth="1"/>
    <col min="4" max="6" width="14.7109375" style="2" customWidth="1"/>
    <col min="7" max="7" width="16.140625" style="2" bestFit="1" customWidth="1"/>
    <col min="8" max="8" width="18.7109375" style="2" bestFit="1" customWidth="1"/>
    <col min="9" max="256" width="9.140625" style="2"/>
    <col min="257" max="263" width="14.7109375" style="2" customWidth="1"/>
    <col min="264" max="264" width="16.5703125" style="2" bestFit="1" customWidth="1"/>
    <col min="265" max="512" width="9.140625" style="2"/>
    <col min="513" max="519" width="14.7109375" style="2" customWidth="1"/>
    <col min="520" max="520" width="16.5703125" style="2" bestFit="1" customWidth="1"/>
    <col min="521" max="768" width="9.140625" style="2"/>
    <col min="769" max="775" width="14.7109375" style="2" customWidth="1"/>
    <col min="776" max="776" width="16.5703125" style="2" bestFit="1" customWidth="1"/>
    <col min="777" max="1024" width="9.140625" style="2"/>
    <col min="1025" max="1031" width="14.7109375" style="2" customWidth="1"/>
    <col min="1032" max="1032" width="16.5703125" style="2" bestFit="1" customWidth="1"/>
    <col min="1033" max="1280" width="9.140625" style="2"/>
    <col min="1281" max="1287" width="14.7109375" style="2" customWidth="1"/>
    <col min="1288" max="1288" width="16.5703125" style="2" bestFit="1" customWidth="1"/>
    <col min="1289" max="1536" width="9.140625" style="2"/>
    <col min="1537" max="1543" width="14.7109375" style="2" customWidth="1"/>
    <col min="1544" max="1544" width="16.5703125" style="2" bestFit="1" customWidth="1"/>
    <col min="1545" max="1792" width="9.140625" style="2"/>
    <col min="1793" max="1799" width="14.7109375" style="2" customWidth="1"/>
    <col min="1800" max="1800" width="16.5703125" style="2" bestFit="1" customWidth="1"/>
    <col min="1801" max="2048" width="9.140625" style="2"/>
    <col min="2049" max="2055" width="14.7109375" style="2" customWidth="1"/>
    <col min="2056" max="2056" width="16.5703125" style="2" bestFit="1" customWidth="1"/>
    <col min="2057" max="2304" width="9.140625" style="2"/>
    <col min="2305" max="2311" width="14.7109375" style="2" customWidth="1"/>
    <col min="2312" max="2312" width="16.5703125" style="2" bestFit="1" customWidth="1"/>
    <col min="2313" max="2560" width="9.140625" style="2"/>
    <col min="2561" max="2567" width="14.7109375" style="2" customWidth="1"/>
    <col min="2568" max="2568" width="16.5703125" style="2" bestFit="1" customWidth="1"/>
    <col min="2569" max="2816" width="9.140625" style="2"/>
    <col min="2817" max="2823" width="14.7109375" style="2" customWidth="1"/>
    <col min="2824" max="2824" width="16.5703125" style="2" bestFit="1" customWidth="1"/>
    <col min="2825" max="3072" width="9.140625" style="2"/>
    <col min="3073" max="3079" width="14.7109375" style="2" customWidth="1"/>
    <col min="3080" max="3080" width="16.5703125" style="2" bestFit="1" customWidth="1"/>
    <col min="3081" max="3328" width="9.140625" style="2"/>
    <col min="3329" max="3335" width="14.7109375" style="2" customWidth="1"/>
    <col min="3336" max="3336" width="16.5703125" style="2" bestFit="1" customWidth="1"/>
    <col min="3337" max="3584" width="9.140625" style="2"/>
    <col min="3585" max="3591" width="14.7109375" style="2" customWidth="1"/>
    <col min="3592" max="3592" width="16.5703125" style="2" bestFit="1" customWidth="1"/>
    <col min="3593" max="3840" width="9.140625" style="2"/>
    <col min="3841" max="3847" width="14.7109375" style="2" customWidth="1"/>
    <col min="3848" max="3848" width="16.5703125" style="2" bestFit="1" customWidth="1"/>
    <col min="3849" max="4096" width="9.140625" style="2"/>
    <col min="4097" max="4103" width="14.7109375" style="2" customWidth="1"/>
    <col min="4104" max="4104" width="16.5703125" style="2" bestFit="1" customWidth="1"/>
    <col min="4105" max="4352" width="9.140625" style="2"/>
    <col min="4353" max="4359" width="14.7109375" style="2" customWidth="1"/>
    <col min="4360" max="4360" width="16.5703125" style="2" bestFit="1" customWidth="1"/>
    <col min="4361" max="4608" width="9.140625" style="2"/>
    <col min="4609" max="4615" width="14.7109375" style="2" customWidth="1"/>
    <col min="4616" max="4616" width="16.5703125" style="2" bestFit="1" customWidth="1"/>
    <col min="4617" max="4864" width="9.140625" style="2"/>
    <col min="4865" max="4871" width="14.7109375" style="2" customWidth="1"/>
    <col min="4872" max="4872" width="16.5703125" style="2" bestFit="1" customWidth="1"/>
    <col min="4873" max="5120" width="9.140625" style="2"/>
    <col min="5121" max="5127" width="14.7109375" style="2" customWidth="1"/>
    <col min="5128" max="5128" width="16.5703125" style="2" bestFit="1" customWidth="1"/>
    <col min="5129" max="5376" width="9.140625" style="2"/>
    <col min="5377" max="5383" width="14.7109375" style="2" customWidth="1"/>
    <col min="5384" max="5384" width="16.5703125" style="2" bestFit="1" customWidth="1"/>
    <col min="5385" max="5632" width="9.140625" style="2"/>
    <col min="5633" max="5639" width="14.7109375" style="2" customWidth="1"/>
    <col min="5640" max="5640" width="16.5703125" style="2" bestFit="1" customWidth="1"/>
    <col min="5641" max="5888" width="9.140625" style="2"/>
    <col min="5889" max="5895" width="14.7109375" style="2" customWidth="1"/>
    <col min="5896" max="5896" width="16.5703125" style="2" bestFit="1" customWidth="1"/>
    <col min="5897" max="6144" width="9.140625" style="2"/>
    <col min="6145" max="6151" width="14.7109375" style="2" customWidth="1"/>
    <col min="6152" max="6152" width="16.5703125" style="2" bestFit="1" customWidth="1"/>
    <col min="6153" max="6400" width="9.140625" style="2"/>
    <col min="6401" max="6407" width="14.7109375" style="2" customWidth="1"/>
    <col min="6408" max="6408" width="16.5703125" style="2" bestFit="1" customWidth="1"/>
    <col min="6409" max="6656" width="9.140625" style="2"/>
    <col min="6657" max="6663" width="14.7109375" style="2" customWidth="1"/>
    <col min="6664" max="6664" width="16.5703125" style="2" bestFit="1" customWidth="1"/>
    <col min="6665" max="6912" width="9.140625" style="2"/>
    <col min="6913" max="6919" width="14.7109375" style="2" customWidth="1"/>
    <col min="6920" max="6920" width="16.5703125" style="2" bestFit="1" customWidth="1"/>
    <col min="6921" max="7168" width="9.140625" style="2"/>
    <col min="7169" max="7175" width="14.7109375" style="2" customWidth="1"/>
    <col min="7176" max="7176" width="16.5703125" style="2" bestFit="1" customWidth="1"/>
    <col min="7177" max="7424" width="9.140625" style="2"/>
    <col min="7425" max="7431" width="14.7109375" style="2" customWidth="1"/>
    <col min="7432" max="7432" width="16.5703125" style="2" bestFit="1" customWidth="1"/>
    <col min="7433" max="7680" width="9.140625" style="2"/>
    <col min="7681" max="7687" width="14.7109375" style="2" customWidth="1"/>
    <col min="7688" max="7688" width="16.5703125" style="2" bestFit="1" customWidth="1"/>
    <col min="7689" max="7936" width="9.140625" style="2"/>
    <col min="7937" max="7943" width="14.7109375" style="2" customWidth="1"/>
    <col min="7944" max="7944" width="16.5703125" style="2" bestFit="1" customWidth="1"/>
    <col min="7945" max="8192" width="9.140625" style="2"/>
    <col min="8193" max="8199" width="14.7109375" style="2" customWidth="1"/>
    <col min="8200" max="8200" width="16.5703125" style="2" bestFit="1" customWidth="1"/>
    <col min="8201" max="8448" width="9.140625" style="2"/>
    <col min="8449" max="8455" width="14.7109375" style="2" customWidth="1"/>
    <col min="8456" max="8456" width="16.5703125" style="2" bestFit="1" customWidth="1"/>
    <col min="8457" max="8704" width="9.140625" style="2"/>
    <col min="8705" max="8711" width="14.7109375" style="2" customWidth="1"/>
    <col min="8712" max="8712" width="16.5703125" style="2" bestFit="1" customWidth="1"/>
    <col min="8713" max="8960" width="9.140625" style="2"/>
    <col min="8961" max="8967" width="14.7109375" style="2" customWidth="1"/>
    <col min="8968" max="8968" width="16.5703125" style="2" bestFit="1" customWidth="1"/>
    <col min="8969" max="9216" width="9.140625" style="2"/>
    <col min="9217" max="9223" width="14.7109375" style="2" customWidth="1"/>
    <col min="9224" max="9224" width="16.5703125" style="2" bestFit="1" customWidth="1"/>
    <col min="9225" max="9472" width="9.140625" style="2"/>
    <col min="9473" max="9479" width="14.7109375" style="2" customWidth="1"/>
    <col min="9480" max="9480" width="16.5703125" style="2" bestFit="1" customWidth="1"/>
    <col min="9481" max="9728" width="9.140625" style="2"/>
    <col min="9729" max="9735" width="14.7109375" style="2" customWidth="1"/>
    <col min="9736" max="9736" width="16.5703125" style="2" bestFit="1" customWidth="1"/>
    <col min="9737" max="9984" width="9.140625" style="2"/>
    <col min="9985" max="9991" width="14.7109375" style="2" customWidth="1"/>
    <col min="9992" max="9992" width="16.5703125" style="2" bestFit="1" customWidth="1"/>
    <col min="9993" max="10240" width="9.140625" style="2"/>
    <col min="10241" max="10247" width="14.7109375" style="2" customWidth="1"/>
    <col min="10248" max="10248" width="16.5703125" style="2" bestFit="1" customWidth="1"/>
    <col min="10249" max="10496" width="9.140625" style="2"/>
    <col min="10497" max="10503" width="14.7109375" style="2" customWidth="1"/>
    <col min="10504" max="10504" width="16.5703125" style="2" bestFit="1" customWidth="1"/>
    <col min="10505" max="10752" width="9.140625" style="2"/>
    <col min="10753" max="10759" width="14.7109375" style="2" customWidth="1"/>
    <col min="10760" max="10760" width="16.5703125" style="2" bestFit="1" customWidth="1"/>
    <col min="10761" max="11008" width="9.140625" style="2"/>
    <col min="11009" max="11015" width="14.7109375" style="2" customWidth="1"/>
    <col min="11016" max="11016" width="16.5703125" style="2" bestFit="1" customWidth="1"/>
    <col min="11017" max="11264" width="9.140625" style="2"/>
    <col min="11265" max="11271" width="14.7109375" style="2" customWidth="1"/>
    <col min="11272" max="11272" width="16.5703125" style="2" bestFit="1" customWidth="1"/>
    <col min="11273" max="11520" width="9.140625" style="2"/>
    <col min="11521" max="11527" width="14.7109375" style="2" customWidth="1"/>
    <col min="11528" max="11528" width="16.5703125" style="2" bestFit="1" customWidth="1"/>
    <col min="11529" max="11776" width="9.140625" style="2"/>
    <col min="11777" max="11783" width="14.7109375" style="2" customWidth="1"/>
    <col min="11784" max="11784" width="16.5703125" style="2" bestFit="1" customWidth="1"/>
    <col min="11785" max="12032" width="9.140625" style="2"/>
    <col min="12033" max="12039" width="14.7109375" style="2" customWidth="1"/>
    <col min="12040" max="12040" width="16.5703125" style="2" bestFit="1" customWidth="1"/>
    <col min="12041" max="12288" width="9.140625" style="2"/>
    <col min="12289" max="12295" width="14.7109375" style="2" customWidth="1"/>
    <col min="12296" max="12296" width="16.5703125" style="2" bestFit="1" customWidth="1"/>
    <col min="12297" max="12544" width="9.140625" style="2"/>
    <col min="12545" max="12551" width="14.7109375" style="2" customWidth="1"/>
    <col min="12552" max="12552" width="16.5703125" style="2" bestFit="1" customWidth="1"/>
    <col min="12553" max="12800" width="9.140625" style="2"/>
    <col min="12801" max="12807" width="14.7109375" style="2" customWidth="1"/>
    <col min="12808" max="12808" width="16.5703125" style="2" bestFit="1" customWidth="1"/>
    <col min="12809" max="13056" width="9.140625" style="2"/>
    <col min="13057" max="13063" width="14.7109375" style="2" customWidth="1"/>
    <col min="13064" max="13064" width="16.5703125" style="2" bestFit="1" customWidth="1"/>
    <col min="13065" max="13312" width="9.140625" style="2"/>
    <col min="13313" max="13319" width="14.7109375" style="2" customWidth="1"/>
    <col min="13320" max="13320" width="16.5703125" style="2" bestFit="1" customWidth="1"/>
    <col min="13321" max="13568" width="9.140625" style="2"/>
    <col min="13569" max="13575" width="14.7109375" style="2" customWidth="1"/>
    <col min="13576" max="13576" width="16.5703125" style="2" bestFit="1" customWidth="1"/>
    <col min="13577" max="13824" width="9.140625" style="2"/>
    <col min="13825" max="13831" width="14.7109375" style="2" customWidth="1"/>
    <col min="13832" max="13832" width="16.5703125" style="2" bestFit="1" customWidth="1"/>
    <col min="13833" max="14080" width="9.140625" style="2"/>
    <col min="14081" max="14087" width="14.7109375" style="2" customWidth="1"/>
    <col min="14088" max="14088" width="16.5703125" style="2" bestFit="1" customWidth="1"/>
    <col min="14089" max="14336" width="9.140625" style="2"/>
    <col min="14337" max="14343" width="14.7109375" style="2" customWidth="1"/>
    <col min="14344" max="14344" width="16.5703125" style="2" bestFit="1" customWidth="1"/>
    <col min="14345" max="14592" width="9.140625" style="2"/>
    <col min="14593" max="14599" width="14.7109375" style="2" customWidth="1"/>
    <col min="14600" max="14600" width="16.5703125" style="2" bestFit="1" customWidth="1"/>
    <col min="14601" max="14848" width="9.140625" style="2"/>
    <col min="14849" max="14855" width="14.7109375" style="2" customWidth="1"/>
    <col min="14856" max="14856" width="16.5703125" style="2" bestFit="1" customWidth="1"/>
    <col min="14857" max="15104" width="9.140625" style="2"/>
    <col min="15105" max="15111" width="14.7109375" style="2" customWidth="1"/>
    <col min="15112" max="15112" width="16.5703125" style="2" bestFit="1" customWidth="1"/>
    <col min="15113" max="15360" width="9.140625" style="2"/>
    <col min="15361" max="15367" width="14.7109375" style="2" customWidth="1"/>
    <col min="15368" max="15368" width="16.5703125" style="2" bestFit="1" customWidth="1"/>
    <col min="15369" max="15616" width="9.140625" style="2"/>
    <col min="15617" max="15623" width="14.7109375" style="2" customWidth="1"/>
    <col min="15624" max="15624" width="16.5703125" style="2" bestFit="1" customWidth="1"/>
    <col min="15625" max="15872" width="9.140625" style="2"/>
    <col min="15873" max="15879" width="14.7109375" style="2" customWidth="1"/>
    <col min="15880" max="15880" width="16.5703125" style="2" bestFit="1" customWidth="1"/>
    <col min="15881" max="16128" width="9.140625" style="2"/>
    <col min="16129" max="16135" width="14.7109375" style="2" customWidth="1"/>
    <col min="16136" max="16136" width="16.5703125" style="2" bestFit="1" customWidth="1"/>
    <col min="16137" max="16384" width="9.140625" style="2"/>
  </cols>
  <sheetData>
    <row r="2" spans="1:8" ht="20.25" x14ac:dyDescent="0.25">
      <c r="C2" s="109" t="s">
        <v>0</v>
      </c>
      <c r="D2" s="109"/>
      <c r="E2" s="109"/>
      <c r="F2" s="109"/>
      <c r="G2" s="109"/>
    </row>
    <row r="3" spans="1:8" ht="18.75" x14ac:dyDescent="0.25">
      <c r="C3" s="110" t="s">
        <v>1</v>
      </c>
      <c r="D3" s="110"/>
      <c r="E3" s="110"/>
      <c r="F3" s="110"/>
      <c r="G3" s="110"/>
    </row>
    <row r="4" spans="1:8" ht="18.75" x14ac:dyDescent="0.25">
      <c r="C4" s="95"/>
      <c r="D4" s="95"/>
      <c r="E4" s="96" t="s">
        <v>263</v>
      </c>
      <c r="F4" s="95"/>
      <c r="G4" s="95"/>
    </row>
    <row r="7" spans="1:8" x14ac:dyDescent="0.1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</row>
    <row r="9" spans="1:8" x14ac:dyDescent="0.15">
      <c r="A9" s="2" t="s">
        <v>10</v>
      </c>
      <c r="B9" s="4">
        <f>BCCRT!N6</f>
        <v>8005851.3499999996</v>
      </c>
      <c r="C9" s="4">
        <f>SCCRT!N6</f>
        <v>28758218.25</v>
      </c>
      <c r="D9" s="5">
        <f>'CIG TAX'!N6</f>
        <v>119238.05</v>
      </c>
      <c r="E9" s="5">
        <f>'LIQ TAX'!N6</f>
        <v>74684.010000000009</v>
      </c>
      <c r="F9" s="4">
        <f>RPTT!N6</f>
        <v>479371.2</v>
      </c>
      <c r="G9" s="4">
        <f>'Gov''t Services'!N6</f>
        <v>3197577.72</v>
      </c>
      <c r="H9" s="6">
        <f>SUM(B9:G9)</f>
        <v>40634940.579999998</v>
      </c>
    </row>
    <row r="10" spans="1:8" x14ac:dyDescent="0.15">
      <c r="A10" s="2" t="s">
        <v>11</v>
      </c>
      <c r="B10" s="4">
        <f>BCCRT!N7</f>
        <v>2125682.54</v>
      </c>
      <c r="C10" s="4">
        <f>SCCRT!N7</f>
        <v>6580109.8799999999</v>
      </c>
      <c r="D10" s="5">
        <f>'CIG TAX'!N7</f>
        <v>54316.97</v>
      </c>
      <c r="E10" s="5">
        <f>'LIQ TAX'!N7</f>
        <v>34021.08</v>
      </c>
      <c r="F10" s="4">
        <f>RPTT!N7</f>
        <v>120387.29999999999</v>
      </c>
      <c r="G10" s="4">
        <f>'Gov''t Services'!N7</f>
        <v>1533491.4600000002</v>
      </c>
      <c r="H10" s="6">
        <f t="shared" ref="H10:H25" si="0">SUM(B10:G10)</f>
        <v>10448009.230000002</v>
      </c>
    </row>
    <row r="11" spans="1:8" x14ac:dyDescent="0.15">
      <c r="A11" s="2" t="s">
        <v>12</v>
      </c>
      <c r="B11" s="4">
        <f>BCCRT!N8</f>
        <v>293656538.40999997</v>
      </c>
      <c r="C11" s="4">
        <f>SCCRT!N8</f>
        <v>1036399560.4260174</v>
      </c>
      <c r="D11" s="5">
        <f>'CIG TAX'!N8</f>
        <v>4780905.34</v>
      </c>
      <c r="E11" s="5">
        <f>'LIQ TAX'!N8</f>
        <v>2994490.6400000006</v>
      </c>
      <c r="F11" s="4">
        <f>RPTT!N8</f>
        <v>24347725.789999999</v>
      </c>
      <c r="G11" s="4">
        <f>'Gov''t Services'!N8</f>
        <v>139933318.85000002</v>
      </c>
      <c r="H11" s="6">
        <f t="shared" si="0"/>
        <v>1502112539.4560175</v>
      </c>
    </row>
    <row r="12" spans="1:8" x14ac:dyDescent="0.15">
      <c r="A12" s="2" t="s">
        <v>13</v>
      </c>
      <c r="B12" s="4">
        <f>BCCRT!N9</f>
        <v>5136805.01</v>
      </c>
      <c r="C12" s="4">
        <f>SCCRT!N9</f>
        <v>17002919.93</v>
      </c>
      <c r="D12" s="5">
        <f>'CIG TAX'!N9</f>
        <v>107705.62</v>
      </c>
      <c r="E12" s="5">
        <f>'LIQ TAX'!N9</f>
        <v>67460.759999999995</v>
      </c>
      <c r="F12" s="4">
        <f>RPTT!N9</f>
        <v>1006611.1000000001</v>
      </c>
      <c r="G12" s="4">
        <f>'Gov''t Services'!N9</f>
        <v>3362646.5799999991</v>
      </c>
      <c r="H12" s="6">
        <f t="shared" si="0"/>
        <v>26684149</v>
      </c>
    </row>
    <row r="13" spans="1:8" x14ac:dyDescent="0.15">
      <c r="A13" s="2" t="s">
        <v>14</v>
      </c>
      <c r="B13" s="4">
        <f>BCCRT!N10</f>
        <v>8598742.6799999978</v>
      </c>
      <c r="C13" s="4">
        <f>SCCRT!N10</f>
        <v>31475201.779999997</v>
      </c>
      <c r="D13" s="5">
        <f>'CIG TAX'!N10</f>
        <v>115316.19999999998</v>
      </c>
      <c r="E13" s="5">
        <f>'LIQ TAX'!N10</f>
        <v>72227.58</v>
      </c>
      <c r="F13" s="4">
        <f>RPTT!N10</f>
        <v>467665.55</v>
      </c>
      <c r="G13" s="4">
        <f>'Gov''t Services'!N10</f>
        <v>4792707.33</v>
      </c>
      <c r="H13" s="6">
        <f t="shared" si="0"/>
        <v>45521861.11999999</v>
      </c>
    </row>
    <row r="14" spans="1:8" x14ac:dyDescent="0.15">
      <c r="A14" s="2" t="s">
        <v>15</v>
      </c>
      <c r="B14" s="4">
        <f>BCCRT!N11</f>
        <v>130283.49</v>
      </c>
      <c r="C14" s="4">
        <f>SCCRT!N11</f>
        <v>1318795.2855545897</v>
      </c>
      <c r="D14" s="5">
        <f>'CIG TAX'!N11</f>
        <v>2183.8000000000002</v>
      </c>
      <c r="E14" s="5">
        <f>'LIQ TAX'!N11</f>
        <v>1367.8200000000002</v>
      </c>
      <c r="F14" s="4">
        <f>RPTT!N11</f>
        <v>5745.85</v>
      </c>
      <c r="G14" s="4">
        <f>'Gov''t Services'!N11</f>
        <v>193311.59</v>
      </c>
      <c r="H14" s="6">
        <f t="shared" si="0"/>
        <v>1651687.83555459</v>
      </c>
    </row>
    <row r="15" spans="1:8" x14ac:dyDescent="0.15">
      <c r="A15" s="2" t="s">
        <v>16</v>
      </c>
      <c r="B15" s="4">
        <f>BCCRT!N12</f>
        <v>1826678.63</v>
      </c>
      <c r="C15" s="4">
        <f>SCCRT!N12</f>
        <v>7645192.6899999995</v>
      </c>
      <c r="D15" s="5">
        <f>'CIG TAX'!N12</f>
        <v>3776.6800000000003</v>
      </c>
      <c r="E15" s="5">
        <f>'LIQ TAX'!N12</f>
        <v>2365.5099999999998</v>
      </c>
      <c r="F15" s="4">
        <f>RPTT!N12</f>
        <v>13389.2</v>
      </c>
      <c r="G15" s="4">
        <f>'Gov''t Services'!N12</f>
        <v>332062.86</v>
      </c>
      <c r="H15" s="6">
        <f t="shared" si="0"/>
        <v>9823465.5699999984</v>
      </c>
    </row>
    <row r="16" spans="1:8" x14ac:dyDescent="0.15">
      <c r="A16" s="2" t="s">
        <v>17</v>
      </c>
      <c r="B16" s="4">
        <f>BCCRT!N13</f>
        <v>3355860.02</v>
      </c>
      <c r="C16" s="4">
        <f>SCCRT!N13</f>
        <v>12683213.639999999</v>
      </c>
      <c r="D16" s="5">
        <f>'CIG TAX'!N13</f>
        <v>36644.109999999993</v>
      </c>
      <c r="E16" s="5">
        <f>'LIQ TAX'!N13</f>
        <v>22951.82</v>
      </c>
      <c r="F16" s="4">
        <f>RPTT!N13</f>
        <v>103113.45000000001</v>
      </c>
      <c r="G16" s="4">
        <f>'Gov''t Services'!N13</f>
        <v>1744539.9699999997</v>
      </c>
      <c r="H16" s="6">
        <f t="shared" si="0"/>
        <v>17946323.009999998</v>
      </c>
    </row>
    <row r="17" spans="1:8" x14ac:dyDescent="0.15">
      <c r="A17" s="2" t="s">
        <v>18</v>
      </c>
      <c r="B17" s="4">
        <f>BCCRT!N14</f>
        <v>1376296.32</v>
      </c>
      <c r="C17" s="4">
        <f>SCCRT!N14</f>
        <v>2759539.9999605911</v>
      </c>
      <c r="D17" s="5">
        <f>'CIG TAX'!N14</f>
        <v>12591.619999999999</v>
      </c>
      <c r="E17" s="5">
        <f>'LIQ TAX'!N14</f>
        <v>7886.68</v>
      </c>
      <c r="F17" s="4">
        <f>RPTT!N14</f>
        <v>25447.399999999998</v>
      </c>
      <c r="G17" s="4">
        <f>'Gov''t Services'!N14</f>
        <v>743325.8</v>
      </c>
      <c r="H17" s="6">
        <f t="shared" si="0"/>
        <v>4925087.8199605914</v>
      </c>
    </row>
    <row r="18" spans="1:8" x14ac:dyDescent="0.15">
      <c r="A18" s="2" t="s">
        <v>19</v>
      </c>
      <c r="B18" s="4">
        <f>BCCRT!N15</f>
        <v>274472.72000000003</v>
      </c>
      <c r="C18" s="4">
        <f>SCCRT!N15</f>
        <v>1207030.5299318116</v>
      </c>
      <c r="D18" s="5">
        <f>'CIG TAX'!N15</f>
        <v>10164.51</v>
      </c>
      <c r="E18" s="5">
        <f>'LIQ TAX'!N15</f>
        <v>6366.4699999999993</v>
      </c>
      <c r="F18" s="4">
        <f>RPTT!N15</f>
        <v>15758.050000000001</v>
      </c>
      <c r="G18" s="4">
        <f>'Gov''t Services'!N15</f>
        <v>471950.58999999991</v>
      </c>
      <c r="H18" s="6">
        <f t="shared" si="0"/>
        <v>1985742.8699318115</v>
      </c>
    </row>
    <row r="19" spans="1:8" x14ac:dyDescent="0.15">
      <c r="A19" s="2" t="s">
        <v>20</v>
      </c>
      <c r="B19" s="4">
        <f>BCCRT!N16</f>
        <v>4413487.6800000006</v>
      </c>
      <c r="C19" s="4">
        <f>SCCRT!N16</f>
        <v>13166807.480000002</v>
      </c>
      <c r="D19" s="5">
        <f>'CIG TAX'!N16</f>
        <v>123613.86000000002</v>
      </c>
      <c r="E19" s="5">
        <f>'LIQ TAX'!N16</f>
        <v>77424.76999999999</v>
      </c>
      <c r="F19" s="4">
        <f>RPTT!N16</f>
        <v>704724.34999999986</v>
      </c>
      <c r="G19" s="4">
        <f>'Gov''t Services'!N16</f>
        <v>4066617.55</v>
      </c>
      <c r="H19" s="6">
        <f t="shared" si="0"/>
        <v>22552675.690000005</v>
      </c>
    </row>
    <row r="20" spans="1:8" x14ac:dyDescent="0.15">
      <c r="A20" s="2" t="s">
        <v>21</v>
      </c>
      <c r="B20" s="4">
        <f>BCCRT!N17</f>
        <v>285154.06</v>
      </c>
      <c r="C20" s="4">
        <f>SCCRT!N17</f>
        <v>1700607.5619086956</v>
      </c>
      <c r="D20" s="5">
        <f>'CIG TAX'!N17</f>
        <v>9957.9800000000014</v>
      </c>
      <c r="E20" s="5">
        <f>'LIQ TAX'!N17</f>
        <v>6237.1099999999988</v>
      </c>
      <c r="F20" s="4">
        <f>RPTT!N17</f>
        <v>13478.7</v>
      </c>
      <c r="G20" s="4">
        <f>'Gov''t Services'!N17</f>
        <v>423669.34</v>
      </c>
      <c r="H20" s="6">
        <f t="shared" si="0"/>
        <v>2439104.7519086958</v>
      </c>
    </row>
    <row r="21" spans="1:8" x14ac:dyDescent="0.15">
      <c r="A21" s="2" t="s">
        <v>22</v>
      </c>
      <c r="B21" s="4">
        <f>BCCRT!N18</f>
        <v>4639178.5699999994</v>
      </c>
      <c r="C21" s="4">
        <f>SCCRT!N18</f>
        <v>14996256.149999999</v>
      </c>
      <c r="D21" s="5">
        <f>'CIG TAX'!N18</f>
        <v>104965.63</v>
      </c>
      <c r="E21" s="5">
        <f>'LIQ TAX'!N18</f>
        <v>65744.590000000011</v>
      </c>
      <c r="F21" s="4">
        <f>RPTT!N18</f>
        <v>449858.2</v>
      </c>
      <c r="G21" s="4">
        <f>'Gov''t Services'!N18</f>
        <v>3066921.0700000003</v>
      </c>
      <c r="H21" s="6">
        <f t="shared" si="0"/>
        <v>23322924.209999997</v>
      </c>
    </row>
    <row r="22" spans="1:8" x14ac:dyDescent="0.15">
      <c r="A22" s="2" t="s">
        <v>23</v>
      </c>
      <c r="B22" s="4">
        <f>BCCRT!N19</f>
        <v>930763.69</v>
      </c>
      <c r="C22" s="4">
        <f>SCCRT!N19</f>
        <v>2197555.0805963408</v>
      </c>
      <c r="D22" s="5">
        <f>'CIG TAX'!N19</f>
        <v>15016.699999999999</v>
      </c>
      <c r="E22" s="5">
        <f>'LIQ TAX'!N19</f>
        <v>9405.619999999999</v>
      </c>
      <c r="F22" s="4">
        <f>RPTT!N19</f>
        <v>29908.449999999997</v>
      </c>
      <c r="G22" s="4">
        <f>'Gov''t Services'!N19</f>
        <v>649402.21</v>
      </c>
      <c r="H22" s="6">
        <f t="shared" si="0"/>
        <v>3832051.7505963412</v>
      </c>
    </row>
    <row r="23" spans="1:8" x14ac:dyDescent="0.15">
      <c r="A23" s="2" t="s">
        <v>24</v>
      </c>
      <c r="B23" s="4">
        <f>BCCRT!N20</f>
        <v>1354457.5</v>
      </c>
      <c r="C23" s="4">
        <f>SCCRT!N20</f>
        <v>5384638.0599999996</v>
      </c>
      <c r="D23" s="5">
        <f>'CIG TAX'!N20</f>
        <v>9052.14</v>
      </c>
      <c r="E23" s="5">
        <f>'LIQ TAX'!N20</f>
        <v>5669.75</v>
      </c>
      <c r="F23" s="4">
        <f>RPTT!N20</f>
        <v>666680.85</v>
      </c>
      <c r="G23" s="4">
        <f>'Gov''t Services'!N20</f>
        <v>402023.09000000008</v>
      </c>
      <c r="H23" s="6">
        <f t="shared" si="0"/>
        <v>7822521.3899999987</v>
      </c>
    </row>
    <row r="24" spans="1:8" x14ac:dyDescent="0.15">
      <c r="A24" s="2" t="s">
        <v>25</v>
      </c>
      <c r="B24" s="4">
        <f>BCCRT!N21</f>
        <v>54535491.879999995</v>
      </c>
      <c r="C24" s="4">
        <f>SCCRT!N21</f>
        <v>186128062.78</v>
      </c>
      <c r="D24" s="5">
        <f>'CIG TAX'!N21</f>
        <v>1025722.4999999999</v>
      </c>
      <c r="E24" s="5">
        <f>'LIQ TAX'!N21</f>
        <v>642454.94999999995</v>
      </c>
      <c r="F24" s="4">
        <f>RPTT!N21</f>
        <v>6506191.4500000011</v>
      </c>
      <c r="G24" s="4">
        <f>'Gov''t Services'!N21</f>
        <v>36813853.900000006</v>
      </c>
      <c r="H24" s="6">
        <f t="shared" si="0"/>
        <v>285651777.45999998</v>
      </c>
    </row>
    <row r="25" spans="1:8" x14ac:dyDescent="0.15">
      <c r="A25" s="2" t="s">
        <v>26</v>
      </c>
      <c r="B25" s="7">
        <f>BCCRT!N22</f>
        <v>1564742.6</v>
      </c>
      <c r="C25" s="7">
        <f>SCCRT!N22</f>
        <v>3042756.3314287378</v>
      </c>
      <c r="D25" s="8">
        <f>'CIG TAX'!N22</f>
        <v>20449.630000000005</v>
      </c>
      <c r="E25" s="8">
        <f>'LIQ TAX'!N22</f>
        <v>12808.5</v>
      </c>
      <c r="F25" s="7">
        <f>RPTT!N22</f>
        <v>39172.1</v>
      </c>
      <c r="G25" s="7">
        <f>'Gov''t Services'!N22</f>
        <v>967387.71</v>
      </c>
      <c r="H25" s="9">
        <f t="shared" si="0"/>
        <v>5647316.8714287374</v>
      </c>
    </row>
    <row r="26" spans="1:8" ht="15.75" x14ac:dyDescent="0.3">
      <c r="B26" s="5"/>
      <c r="C26" s="5"/>
      <c r="D26" s="5"/>
      <c r="E26" s="10"/>
      <c r="F26" s="5"/>
      <c r="G26" s="5"/>
      <c r="H26" s="6"/>
    </row>
    <row r="27" spans="1:8" ht="14.25" thickBot="1" x14ac:dyDescent="0.2">
      <c r="A27" s="2" t="s">
        <v>9</v>
      </c>
      <c r="B27" s="11">
        <f>SUM(B9:B26)</f>
        <v>392210487.14999998</v>
      </c>
      <c r="C27" s="11">
        <f t="shared" ref="C27:H27" si="1">SUM(C9:C26)</f>
        <v>1372446465.8553987</v>
      </c>
      <c r="D27" s="11">
        <f t="shared" si="1"/>
        <v>6551621.3399999999</v>
      </c>
      <c r="E27" s="11">
        <f t="shared" si="1"/>
        <v>4103567.66</v>
      </c>
      <c r="F27" s="11">
        <f t="shared" si="1"/>
        <v>34995228.990000002</v>
      </c>
      <c r="G27" s="11">
        <f t="shared" si="1"/>
        <v>202694807.62000012</v>
      </c>
      <c r="H27" s="11">
        <f t="shared" si="1"/>
        <v>2013002178.6153982</v>
      </c>
    </row>
    <row r="28" spans="1:8" ht="14.25" thickTop="1" x14ac:dyDescent="0.15">
      <c r="H28" s="12"/>
    </row>
  </sheetData>
  <mergeCells count="2">
    <mergeCell ref="C2:G2"/>
    <mergeCell ref="C3:G3"/>
  </mergeCells>
  <pageMargins left="0.75" right="0.75" top="1" bottom="1" header="0.5" footer="0.5"/>
  <pageSetup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1"/>
  <sheetViews>
    <sheetView zoomScaleNormal="100" workbookViewId="0"/>
  </sheetViews>
  <sheetFormatPr defaultRowHeight="12" x14ac:dyDescent="0.15"/>
  <cols>
    <col min="1" max="1" width="47" style="13" customWidth="1"/>
    <col min="2" max="2" width="15.7109375" style="13" bestFit="1" customWidth="1"/>
    <col min="3" max="13" width="15" style="13" bestFit="1" customWidth="1"/>
    <col min="14" max="14" width="16.28515625" style="13" bestFit="1" customWidth="1"/>
    <col min="15" max="256" width="9.140625" style="13"/>
    <col min="257" max="257" width="39.140625" style="13" customWidth="1"/>
    <col min="258" max="269" width="14" style="13" bestFit="1" customWidth="1"/>
    <col min="270" max="270" width="15" style="13" bestFit="1" customWidth="1"/>
    <col min="271" max="512" width="9.140625" style="13"/>
    <col min="513" max="513" width="39.140625" style="13" customWidth="1"/>
    <col min="514" max="525" width="14" style="13" bestFit="1" customWidth="1"/>
    <col min="526" max="526" width="15" style="13" bestFit="1" customWidth="1"/>
    <col min="527" max="768" width="9.140625" style="13"/>
    <col min="769" max="769" width="39.140625" style="13" customWidth="1"/>
    <col min="770" max="781" width="14" style="13" bestFit="1" customWidth="1"/>
    <col min="782" max="782" width="15" style="13" bestFit="1" customWidth="1"/>
    <col min="783" max="1024" width="9.140625" style="13"/>
    <col min="1025" max="1025" width="39.140625" style="13" customWidth="1"/>
    <col min="1026" max="1037" width="14" style="13" bestFit="1" customWidth="1"/>
    <col min="1038" max="1038" width="15" style="13" bestFit="1" customWidth="1"/>
    <col min="1039" max="1280" width="9.140625" style="13"/>
    <col min="1281" max="1281" width="39.140625" style="13" customWidth="1"/>
    <col min="1282" max="1293" width="14" style="13" bestFit="1" customWidth="1"/>
    <col min="1294" max="1294" width="15" style="13" bestFit="1" customWidth="1"/>
    <col min="1295" max="1536" width="9.140625" style="13"/>
    <col min="1537" max="1537" width="39.140625" style="13" customWidth="1"/>
    <col min="1538" max="1549" width="14" style="13" bestFit="1" customWidth="1"/>
    <col min="1550" max="1550" width="15" style="13" bestFit="1" customWidth="1"/>
    <col min="1551" max="1792" width="9.140625" style="13"/>
    <col min="1793" max="1793" width="39.140625" style="13" customWidth="1"/>
    <col min="1794" max="1805" width="14" style="13" bestFit="1" customWidth="1"/>
    <col min="1806" max="1806" width="15" style="13" bestFit="1" customWidth="1"/>
    <col min="1807" max="2048" width="9.140625" style="13"/>
    <col min="2049" max="2049" width="39.140625" style="13" customWidth="1"/>
    <col min="2050" max="2061" width="14" style="13" bestFit="1" customWidth="1"/>
    <col min="2062" max="2062" width="15" style="13" bestFit="1" customWidth="1"/>
    <col min="2063" max="2304" width="9.140625" style="13"/>
    <col min="2305" max="2305" width="39.140625" style="13" customWidth="1"/>
    <col min="2306" max="2317" width="14" style="13" bestFit="1" customWidth="1"/>
    <col min="2318" max="2318" width="15" style="13" bestFit="1" customWidth="1"/>
    <col min="2319" max="2560" width="9.140625" style="13"/>
    <col min="2561" max="2561" width="39.140625" style="13" customWidth="1"/>
    <col min="2562" max="2573" width="14" style="13" bestFit="1" customWidth="1"/>
    <col min="2574" max="2574" width="15" style="13" bestFit="1" customWidth="1"/>
    <col min="2575" max="2816" width="9.140625" style="13"/>
    <col min="2817" max="2817" width="39.140625" style="13" customWidth="1"/>
    <col min="2818" max="2829" width="14" style="13" bestFit="1" customWidth="1"/>
    <col min="2830" max="2830" width="15" style="13" bestFit="1" customWidth="1"/>
    <col min="2831" max="3072" width="9.140625" style="13"/>
    <col min="3073" max="3073" width="39.140625" style="13" customWidth="1"/>
    <col min="3074" max="3085" width="14" style="13" bestFit="1" customWidth="1"/>
    <col min="3086" max="3086" width="15" style="13" bestFit="1" customWidth="1"/>
    <col min="3087" max="3328" width="9.140625" style="13"/>
    <col min="3329" max="3329" width="39.140625" style="13" customWidth="1"/>
    <col min="3330" max="3341" width="14" style="13" bestFit="1" customWidth="1"/>
    <col min="3342" max="3342" width="15" style="13" bestFit="1" customWidth="1"/>
    <col min="3343" max="3584" width="9.140625" style="13"/>
    <col min="3585" max="3585" width="39.140625" style="13" customWidth="1"/>
    <col min="3586" max="3597" width="14" style="13" bestFit="1" customWidth="1"/>
    <col min="3598" max="3598" width="15" style="13" bestFit="1" customWidth="1"/>
    <col min="3599" max="3840" width="9.140625" style="13"/>
    <col min="3841" max="3841" width="39.140625" style="13" customWidth="1"/>
    <col min="3842" max="3853" width="14" style="13" bestFit="1" customWidth="1"/>
    <col min="3854" max="3854" width="15" style="13" bestFit="1" customWidth="1"/>
    <col min="3855" max="4096" width="9.140625" style="13"/>
    <col min="4097" max="4097" width="39.140625" style="13" customWidth="1"/>
    <col min="4098" max="4109" width="14" style="13" bestFit="1" customWidth="1"/>
    <col min="4110" max="4110" width="15" style="13" bestFit="1" customWidth="1"/>
    <col min="4111" max="4352" width="9.140625" style="13"/>
    <col min="4353" max="4353" width="39.140625" style="13" customWidth="1"/>
    <col min="4354" max="4365" width="14" style="13" bestFit="1" customWidth="1"/>
    <col min="4366" max="4366" width="15" style="13" bestFit="1" customWidth="1"/>
    <col min="4367" max="4608" width="9.140625" style="13"/>
    <col min="4609" max="4609" width="39.140625" style="13" customWidth="1"/>
    <col min="4610" max="4621" width="14" style="13" bestFit="1" customWidth="1"/>
    <col min="4622" max="4622" width="15" style="13" bestFit="1" customWidth="1"/>
    <col min="4623" max="4864" width="9.140625" style="13"/>
    <col min="4865" max="4865" width="39.140625" style="13" customWidth="1"/>
    <col min="4866" max="4877" width="14" style="13" bestFit="1" customWidth="1"/>
    <col min="4878" max="4878" width="15" style="13" bestFit="1" customWidth="1"/>
    <col min="4879" max="5120" width="9.140625" style="13"/>
    <col min="5121" max="5121" width="39.140625" style="13" customWidth="1"/>
    <col min="5122" max="5133" width="14" style="13" bestFit="1" customWidth="1"/>
    <col min="5134" max="5134" width="15" style="13" bestFit="1" customWidth="1"/>
    <col min="5135" max="5376" width="9.140625" style="13"/>
    <col min="5377" max="5377" width="39.140625" style="13" customWidth="1"/>
    <col min="5378" max="5389" width="14" style="13" bestFit="1" customWidth="1"/>
    <col min="5390" max="5390" width="15" style="13" bestFit="1" customWidth="1"/>
    <col min="5391" max="5632" width="9.140625" style="13"/>
    <col min="5633" max="5633" width="39.140625" style="13" customWidth="1"/>
    <col min="5634" max="5645" width="14" style="13" bestFit="1" customWidth="1"/>
    <col min="5646" max="5646" width="15" style="13" bestFit="1" customWidth="1"/>
    <col min="5647" max="5888" width="9.140625" style="13"/>
    <col min="5889" max="5889" width="39.140625" style="13" customWidth="1"/>
    <col min="5890" max="5901" width="14" style="13" bestFit="1" customWidth="1"/>
    <col min="5902" max="5902" width="15" style="13" bestFit="1" customWidth="1"/>
    <col min="5903" max="6144" width="9.140625" style="13"/>
    <col min="6145" max="6145" width="39.140625" style="13" customWidth="1"/>
    <col min="6146" max="6157" width="14" style="13" bestFit="1" customWidth="1"/>
    <col min="6158" max="6158" width="15" style="13" bestFit="1" customWidth="1"/>
    <col min="6159" max="6400" width="9.140625" style="13"/>
    <col min="6401" max="6401" width="39.140625" style="13" customWidth="1"/>
    <col min="6402" max="6413" width="14" style="13" bestFit="1" customWidth="1"/>
    <col min="6414" max="6414" width="15" style="13" bestFit="1" customWidth="1"/>
    <col min="6415" max="6656" width="9.140625" style="13"/>
    <col min="6657" max="6657" width="39.140625" style="13" customWidth="1"/>
    <col min="6658" max="6669" width="14" style="13" bestFit="1" customWidth="1"/>
    <col min="6670" max="6670" width="15" style="13" bestFit="1" customWidth="1"/>
    <col min="6671" max="6912" width="9.140625" style="13"/>
    <col min="6913" max="6913" width="39.140625" style="13" customWidth="1"/>
    <col min="6914" max="6925" width="14" style="13" bestFit="1" customWidth="1"/>
    <col min="6926" max="6926" width="15" style="13" bestFit="1" customWidth="1"/>
    <col min="6927" max="7168" width="9.140625" style="13"/>
    <col min="7169" max="7169" width="39.140625" style="13" customWidth="1"/>
    <col min="7170" max="7181" width="14" style="13" bestFit="1" customWidth="1"/>
    <col min="7182" max="7182" width="15" style="13" bestFit="1" customWidth="1"/>
    <col min="7183" max="7424" width="9.140625" style="13"/>
    <col min="7425" max="7425" width="39.140625" style="13" customWidth="1"/>
    <col min="7426" max="7437" width="14" style="13" bestFit="1" customWidth="1"/>
    <col min="7438" max="7438" width="15" style="13" bestFit="1" customWidth="1"/>
    <col min="7439" max="7680" width="9.140625" style="13"/>
    <col min="7681" max="7681" width="39.140625" style="13" customWidth="1"/>
    <col min="7682" max="7693" width="14" style="13" bestFit="1" customWidth="1"/>
    <col min="7694" max="7694" width="15" style="13" bestFit="1" customWidth="1"/>
    <col min="7695" max="7936" width="9.140625" style="13"/>
    <col min="7937" max="7937" width="39.140625" style="13" customWidth="1"/>
    <col min="7938" max="7949" width="14" style="13" bestFit="1" customWidth="1"/>
    <col min="7950" max="7950" width="15" style="13" bestFit="1" customWidth="1"/>
    <col min="7951" max="8192" width="9.140625" style="13"/>
    <col min="8193" max="8193" width="39.140625" style="13" customWidth="1"/>
    <col min="8194" max="8205" width="14" style="13" bestFit="1" customWidth="1"/>
    <col min="8206" max="8206" width="15" style="13" bestFit="1" customWidth="1"/>
    <col min="8207" max="8448" width="9.140625" style="13"/>
    <col min="8449" max="8449" width="39.140625" style="13" customWidth="1"/>
    <col min="8450" max="8461" width="14" style="13" bestFit="1" customWidth="1"/>
    <col min="8462" max="8462" width="15" style="13" bestFit="1" customWidth="1"/>
    <col min="8463" max="8704" width="9.140625" style="13"/>
    <col min="8705" max="8705" width="39.140625" style="13" customWidth="1"/>
    <col min="8706" max="8717" width="14" style="13" bestFit="1" customWidth="1"/>
    <col min="8718" max="8718" width="15" style="13" bestFit="1" customWidth="1"/>
    <col min="8719" max="8960" width="9.140625" style="13"/>
    <col min="8961" max="8961" width="39.140625" style="13" customWidth="1"/>
    <col min="8962" max="8973" width="14" style="13" bestFit="1" customWidth="1"/>
    <col min="8974" max="8974" width="15" style="13" bestFit="1" customWidth="1"/>
    <col min="8975" max="9216" width="9.140625" style="13"/>
    <col min="9217" max="9217" width="39.140625" style="13" customWidth="1"/>
    <col min="9218" max="9229" width="14" style="13" bestFit="1" customWidth="1"/>
    <col min="9230" max="9230" width="15" style="13" bestFit="1" customWidth="1"/>
    <col min="9231" max="9472" width="9.140625" style="13"/>
    <col min="9473" max="9473" width="39.140625" style="13" customWidth="1"/>
    <col min="9474" max="9485" width="14" style="13" bestFit="1" customWidth="1"/>
    <col min="9486" max="9486" width="15" style="13" bestFit="1" customWidth="1"/>
    <col min="9487" max="9728" width="9.140625" style="13"/>
    <col min="9729" max="9729" width="39.140625" style="13" customWidth="1"/>
    <col min="9730" max="9741" width="14" style="13" bestFit="1" customWidth="1"/>
    <col min="9742" max="9742" width="15" style="13" bestFit="1" customWidth="1"/>
    <col min="9743" max="9984" width="9.140625" style="13"/>
    <col min="9985" max="9985" width="39.140625" style="13" customWidth="1"/>
    <col min="9986" max="9997" width="14" style="13" bestFit="1" customWidth="1"/>
    <col min="9998" max="9998" width="15" style="13" bestFit="1" customWidth="1"/>
    <col min="9999" max="10240" width="9.140625" style="13"/>
    <col min="10241" max="10241" width="39.140625" style="13" customWidth="1"/>
    <col min="10242" max="10253" width="14" style="13" bestFit="1" customWidth="1"/>
    <col min="10254" max="10254" width="15" style="13" bestFit="1" customWidth="1"/>
    <col min="10255" max="10496" width="9.140625" style="13"/>
    <col min="10497" max="10497" width="39.140625" style="13" customWidth="1"/>
    <col min="10498" max="10509" width="14" style="13" bestFit="1" customWidth="1"/>
    <col min="10510" max="10510" width="15" style="13" bestFit="1" customWidth="1"/>
    <col min="10511" max="10752" width="9.140625" style="13"/>
    <col min="10753" max="10753" width="39.140625" style="13" customWidth="1"/>
    <col min="10754" max="10765" width="14" style="13" bestFit="1" customWidth="1"/>
    <col min="10766" max="10766" width="15" style="13" bestFit="1" customWidth="1"/>
    <col min="10767" max="11008" width="9.140625" style="13"/>
    <col min="11009" max="11009" width="39.140625" style="13" customWidth="1"/>
    <col min="11010" max="11021" width="14" style="13" bestFit="1" customWidth="1"/>
    <col min="11022" max="11022" width="15" style="13" bestFit="1" customWidth="1"/>
    <col min="11023" max="11264" width="9.140625" style="13"/>
    <col min="11265" max="11265" width="39.140625" style="13" customWidth="1"/>
    <col min="11266" max="11277" width="14" style="13" bestFit="1" customWidth="1"/>
    <col min="11278" max="11278" width="15" style="13" bestFit="1" customWidth="1"/>
    <col min="11279" max="11520" width="9.140625" style="13"/>
    <col min="11521" max="11521" width="39.140625" style="13" customWidth="1"/>
    <col min="11522" max="11533" width="14" style="13" bestFit="1" customWidth="1"/>
    <col min="11534" max="11534" width="15" style="13" bestFit="1" customWidth="1"/>
    <col min="11535" max="11776" width="9.140625" style="13"/>
    <col min="11777" max="11777" width="39.140625" style="13" customWidth="1"/>
    <col min="11778" max="11789" width="14" style="13" bestFit="1" customWidth="1"/>
    <col min="11790" max="11790" width="15" style="13" bestFit="1" customWidth="1"/>
    <col min="11791" max="12032" width="9.140625" style="13"/>
    <col min="12033" max="12033" width="39.140625" style="13" customWidth="1"/>
    <col min="12034" max="12045" width="14" style="13" bestFit="1" customWidth="1"/>
    <col min="12046" max="12046" width="15" style="13" bestFit="1" customWidth="1"/>
    <col min="12047" max="12288" width="9.140625" style="13"/>
    <col min="12289" max="12289" width="39.140625" style="13" customWidth="1"/>
    <col min="12290" max="12301" width="14" style="13" bestFit="1" customWidth="1"/>
    <col min="12302" max="12302" width="15" style="13" bestFit="1" customWidth="1"/>
    <col min="12303" max="12544" width="9.140625" style="13"/>
    <col min="12545" max="12545" width="39.140625" style="13" customWidth="1"/>
    <col min="12546" max="12557" width="14" style="13" bestFit="1" customWidth="1"/>
    <col min="12558" max="12558" width="15" style="13" bestFit="1" customWidth="1"/>
    <col min="12559" max="12800" width="9.140625" style="13"/>
    <col min="12801" max="12801" width="39.140625" style="13" customWidth="1"/>
    <col min="12802" max="12813" width="14" style="13" bestFit="1" customWidth="1"/>
    <col min="12814" max="12814" width="15" style="13" bestFit="1" customWidth="1"/>
    <col min="12815" max="13056" width="9.140625" style="13"/>
    <col min="13057" max="13057" width="39.140625" style="13" customWidth="1"/>
    <col min="13058" max="13069" width="14" style="13" bestFit="1" customWidth="1"/>
    <col min="13070" max="13070" width="15" style="13" bestFit="1" customWidth="1"/>
    <col min="13071" max="13312" width="9.140625" style="13"/>
    <col min="13313" max="13313" width="39.140625" style="13" customWidth="1"/>
    <col min="13314" max="13325" width="14" style="13" bestFit="1" customWidth="1"/>
    <col min="13326" max="13326" width="15" style="13" bestFit="1" customWidth="1"/>
    <col min="13327" max="13568" width="9.140625" style="13"/>
    <col min="13569" max="13569" width="39.140625" style="13" customWidth="1"/>
    <col min="13570" max="13581" width="14" style="13" bestFit="1" customWidth="1"/>
    <col min="13582" max="13582" width="15" style="13" bestFit="1" customWidth="1"/>
    <col min="13583" max="13824" width="9.140625" style="13"/>
    <col min="13825" max="13825" width="39.140625" style="13" customWidth="1"/>
    <col min="13826" max="13837" width="14" style="13" bestFit="1" customWidth="1"/>
    <col min="13838" max="13838" width="15" style="13" bestFit="1" customWidth="1"/>
    <col min="13839" max="14080" width="9.140625" style="13"/>
    <col min="14081" max="14081" width="39.140625" style="13" customWidth="1"/>
    <col min="14082" max="14093" width="14" style="13" bestFit="1" customWidth="1"/>
    <col min="14094" max="14094" width="15" style="13" bestFit="1" customWidth="1"/>
    <col min="14095" max="14336" width="9.140625" style="13"/>
    <col min="14337" max="14337" width="39.140625" style="13" customWidth="1"/>
    <col min="14338" max="14349" width="14" style="13" bestFit="1" customWidth="1"/>
    <col min="14350" max="14350" width="15" style="13" bestFit="1" customWidth="1"/>
    <col min="14351" max="14592" width="9.140625" style="13"/>
    <col min="14593" max="14593" width="39.140625" style="13" customWidth="1"/>
    <col min="14594" max="14605" width="14" style="13" bestFit="1" customWidth="1"/>
    <col min="14606" max="14606" width="15" style="13" bestFit="1" customWidth="1"/>
    <col min="14607" max="14848" width="9.140625" style="13"/>
    <col min="14849" max="14849" width="39.140625" style="13" customWidth="1"/>
    <col min="14850" max="14861" width="14" style="13" bestFit="1" customWidth="1"/>
    <col min="14862" max="14862" width="15" style="13" bestFit="1" customWidth="1"/>
    <col min="14863" max="15104" width="9.140625" style="13"/>
    <col min="15105" max="15105" width="39.140625" style="13" customWidth="1"/>
    <col min="15106" max="15117" width="14" style="13" bestFit="1" customWidth="1"/>
    <col min="15118" max="15118" width="15" style="13" bestFit="1" customWidth="1"/>
    <col min="15119" max="15360" width="9.140625" style="13"/>
    <col min="15361" max="15361" width="39.140625" style="13" customWidth="1"/>
    <col min="15362" max="15373" width="14" style="13" bestFit="1" customWidth="1"/>
    <col min="15374" max="15374" width="15" style="13" bestFit="1" customWidth="1"/>
    <col min="15375" max="15616" width="9.140625" style="13"/>
    <col min="15617" max="15617" width="39.140625" style="13" customWidth="1"/>
    <col min="15618" max="15629" width="14" style="13" bestFit="1" customWidth="1"/>
    <col min="15630" max="15630" width="15" style="13" bestFit="1" customWidth="1"/>
    <col min="15631" max="15872" width="9.140625" style="13"/>
    <col min="15873" max="15873" width="39.140625" style="13" customWidth="1"/>
    <col min="15874" max="15885" width="14" style="13" bestFit="1" customWidth="1"/>
    <col min="15886" max="15886" width="15" style="13" bestFit="1" customWidth="1"/>
    <col min="15887" max="16128" width="9.140625" style="13"/>
    <col min="16129" max="16129" width="39.140625" style="13" customWidth="1"/>
    <col min="16130" max="16141" width="14" style="13" bestFit="1" customWidth="1"/>
    <col min="16142" max="16142" width="15" style="13" bestFit="1" customWidth="1"/>
    <col min="16143" max="16384" width="9.140625" style="13"/>
  </cols>
  <sheetData>
    <row r="1" spans="1:15" s="25" customFormat="1" x14ac:dyDescent="0.15"/>
    <row r="2" spans="1:15" s="25" customFormat="1" x14ac:dyDescent="0.15"/>
    <row r="3" spans="1:15" s="25" customFormat="1" ht="18.75" x14ac:dyDescent="0.25">
      <c r="A3" s="65" t="s">
        <v>271</v>
      </c>
    </row>
    <row r="4" spans="1:15" s="25" customFormat="1" x14ac:dyDescent="0.15"/>
    <row r="5" spans="1:15" s="25" customFormat="1" ht="13.5" x14ac:dyDescent="0.1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s="66" customFormat="1" ht="13.5" x14ac:dyDescent="0.15">
      <c r="A6" s="69" t="s">
        <v>60</v>
      </c>
      <c r="B6" s="70" t="s">
        <v>27</v>
      </c>
      <c r="C6" s="70" t="s">
        <v>28</v>
      </c>
      <c r="D6" s="70" t="s">
        <v>29</v>
      </c>
      <c r="E6" s="70" t="s">
        <v>30</v>
      </c>
      <c r="F6" s="70" t="s">
        <v>31</v>
      </c>
      <c r="G6" s="70" t="s">
        <v>32</v>
      </c>
      <c r="H6" s="70" t="s">
        <v>33</v>
      </c>
      <c r="I6" s="70" t="s">
        <v>34</v>
      </c>
      <c r="J6" s="70" t="s">
        <v>35</v>
      </c>
      <c r="K6" s="70" t="s">
        <v>36</v>
      </c>
      <c r="L6" s="70" t="s">
        <v>37</v>
      </c>
      <c r="M6" s="70" t="s">
        <v>38</v>
      </c>
      <c r="N6" s="69" t="s">
        <v>9</v>
      </c>
      <c r="O6" s="35"/>
    </row>
    <row r="7" spans="1:15" s="25" customFormat="1" ht="13.5" x14ac:dyDescent="0.15">
      <c r="A7" s="51" t="s">
        <v>226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s="25" customFormat="1" ht="13.5" x14ac:dyDescent="0.15">
      <c r="A8" s="19" t="s">
        <v>246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5"/>
    </row>
    <row r="9" spans="1:15" s="25" customFormat="1" ht="13.5" x14ac:dyDescent="0.15">
      <c r="A9" s="19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5"/>
    </row>
    <row r="10" spans="1:15" ht="13.5" x14ac:dyDescent="0.15">
      <c r="A10" s="51" t="s">
        <v>101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9"/>
    </row>
    <row r="11" spans="1:15" ht="13.5" x14ac:dyDescent="0.15">
      <c r="A11" s="19" t="s">
        <v>227</v>
      </c>
      <c r="B11" s="71">
        <v>10995.33</v>
      </c>
      <c r="C11" s="71">
        <v>10995.33</v>
      </c>
      <c r="D11" s="71">
        <v>10995.33</v>
      </c>
      <c r="E11" s="71">
        <v>10995.33</v>
      </c>
      <c r="F11" s="71">
        <v>10995.33</v>
      </c>
      <c r="G11" s="71">
        <v>10995.33</v>
      </c>
      <c r="H11" s="71">
        <v>10995.33</v>
      </c>
      <c r="I11" s="71">
        <v>10995.33</v>
      </c>
      <c r="J11" s="71">
        <v>10995.33</v>
      </c>
      <c r="K11" s="71">
        <v>10995.33</v>
      </c>
      <c r="L11" s="71">
        <v>10995.33</v>
      </c>
      <c r="M11" s="71"/>
      <c r="N11" s="2">
        <f>SUM(B11:M11)</f>
        <v>120948.63</v>
      </c>
      <c r="O11" s="19"/>
    </row>
    <row r="12" spans="1:15" ht="13.5" x14ac:dyDescent="0.15">
      <c r="A12" s="19" t="s">
        <v>228</v>
      </c>
      <c r="B12" s="71">
        <v>5324.45</v>
      </c>
      <c r="C12" s="71">
        <v>5324.45</v>
      </c>
      <c r="D12" s="71">
        <v>5324.45</v>
      </c>
      <c r="E12" s="71">
        <v>5324.45</v>
      </c>
      <c r="F12" s="71">
        <v>5324.45</v>
      </c>
      <c r="G12" s="71">
        <v>5324.45</v>
      </c>
      <c r="H12" s="71">
        <v>5324.45</v>
      </c>
      <c r="I12" s="71">
        <v>5324.45</v>
      </c>
      <c r="J12" s="71">
        <v>5324.45</v>
      </c>
      <c r="K12" s="71">
        <v>5324.45</v>
      </c>
      <c r="L12" s="71">
        <v>5324.45</v>
      </c>
      <c r="M12" s="71"/>
      <c r="N12" s="2">
        <f>SUM(B12:M12)</f>
        <v>58568.94999999999</v>
      </c>
      <c r="O12" s="19"/>
    </row>
    <row r="13" spans="1:15" ht="13.5" x14ac:dyDescent="0.15">
      <c r="A13" s="19" t="s">
        <v>229</v>
      </c>
      <c r="B13" s="98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/>
      <c r="N13" s="2">
        <f>SUM(B13:M13)</f>
        <v>0</v>
      </c>
      <c r="O13" s="19"/>
    </row>
    <row r="14" spans="1:15" ht="13.5" x14ac:dyDescent="0.15">
      <c r="A14" s="19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2"/>
      <c r="O14" s="19"/>
    </row>
    <row r="15" spans="1:15" ht="13.5" x14ac:dyDescent="0.15">
      <c r="A15" s="51" t="s">
        <v>67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2"/>
      <c r="O15" s="19"/>
    </row>
    <row r="16" spans="1:15" ht="13.5" x14ac:dyDescent="0.15">
      <c r="A16" s="19" t="s">
        <v>230</v>
      </c>
      <c r="B16" s="71">
        <v>13641479.35</v>
      </c>
      <c r="C16" s="71">
        <v>13716200.960000001</v>
      </c>
      <c r="D16" s="71">
        <v>14150234.789999999</v>
      </c>
      <c r="E16" s="71">
        <v>13063184.73</v>
      </c>
      <c r="F16" s="71">
        <v>12540666.310000002</v>
      </c>
      <c r="G16" s="71">
        <v>15185547.129999999</v>
      </c>
      <c r="H16" s="71">
        <v>11523967.759999998</v>
      </c>
      <c r="I16" s="71">
        <v>11723655.869999999</v>
      </c>
      <c r="J16" s="71">
        <v>13239320.09</v>
      </c>
      <c r="K16" s="71">
        <v>12842483.739999998</v>
      </c>
      <c r="L16" s="71">
        <v>13437276.76</v>
      </c>
      <c r="M16" s="71"/>
      <c r="N16" s="2">
        <f>SUM(B16:M16)</f>
        <v>145064017.49000001</v>
      </c>
      <c r="O16" s="19"/>
    </row>
    <row r="17" spans="1:15" ht="13.5" x14ac:dyDescent="0.15">
      <c r="A17" s="19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2"/>
      <c r="O17" s="19"/>
    </row>
    <row r="18" spans="1:15" ht="13.5" x14ac:dyDescent="0.15">
      <c r="A18" s="19" t="s">
        <v>231</v>
      </c>
      <c r="B18" s="71">
        <v>8277977.6600000001</v>
      </c>
      <c r="C18" s="71">
        <v>8326835.7000000002</v>
      </c>
      <c r="D18" s="71">
        <v>8610636.3100000005</v>
      </c>
      <c r="E18" s="71">
        <v>7912226.0700000003</v>
      </c>
      <c r="F18" s="71">
        <v>7595742.46</v>
      </c>
      <c r="G18" s="71">
        <v>9237666.2599999998</v>
      </c>
      <c r="H18" s="71">
        <v>6979939.4299999997</v>
      </c>
      <c r="I18" s="71">
        <v>7100888.2999999998</v>
      </c>
      <c r="J18" s="71">
        <v>8018909.2999999998</v>
      </c>
      <c r="K18" s="71">
        <v>7778549.9199999999</v>
      </c>
      <c r="L18" s="71">
        <v>8138809.4699999997</v>
      </c>
      <c r="M18" s="71"/>
      <c r="N18" s="2">
        <f>SUM(B18:M18)</f>
        <v>87978180.879999995</v>
      </c>
      <c r="O18" s="19"/>
    </row>
    <row r="19" spans="1:15" ht="13.5" x14ac:dyDescent="0.15">
      <c r="A19" s="19" t="s">
        <v>232</v>
      </c>
      <c r="B19" s="71">
        <v>3334356.65</v>
      </c>
      <c r="C19" s="71">
        <v>3354960.36</v>
      </c>
      <c r="D19" s="71">
        <v>3474640.67</v>
      </c>
      <c r="E19" s="71">
        <v>3183135.62</v>
      </c>
      <c r="F19" s="71">
        <v>3055812.38</v>
      </c>
      <c r="G19" s="71">
        <v>3726886.1</v>
      </c>
      <c r="H19" s="71">
        <v>2808071.16</v>
      </c>
      <c r="I19" s="71">
        <v>2856729.61</v>
      </c>
      <c r="J19" s="71">
        <v>3226054.92</v>
      </c>
      <c r="K19" s="71">
        <v>3129356.91</v>
      </c>
      <c r="L19" s="71">
        <v>3274291.47</v>
      </c>
      <c r="M19" s="71"/>
      <c r="N19" s="2">
        <f>SUM(B19:M19)</f>
        <v>35424295.850000001</v>
      </c>
      <c r="O19" s="19"/>
    </row>
    <row r="20" spans="1:15" ht="13.5" x14ac:dyDescent="0.15">
      <c r="A20" s="19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2"/>
      <c r="O20" s="19"/>
    </row>
    <row r="21" spans="1:15" ht="13.5" x14ac:dyDescent="0.15">
      <c r="A21" s="51" t="s">
        <v>62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2"/>
      <c r="O21" s="19"/>
    </row>
    <row r="22" spans="1:15" ht="13.5" x14ac:dyDescent="0.15">
      <c r="A22" s="19" t="s">
        <v>63</v>
      </c>
      <c r="B22" s="71">
        <v>24612.639999999999</v>
      </c>
      <c r="C22" s="71">
        <v>24728.75</v>
      </c>
      <c r="D22" s="71">
        <v>25403.16</v>
      </c>
      <c r="E22" s="71">
        <v>23648.19</v>
      </c>
      <c r="F22" s="71">
        <v>22702.28</v>
      </c>
      <c r="G22" s="71">
        <v>27277.63</v>
      </c>
      <c r="H22" s="71">
        <v>20861.759999999998</v>
      </c>
      <c r="I22" s="71">
        <v>21223.25</v>
      </c>
      <c r="J22" s="71">
        <v>23967.05</v>
      </c>
      <c r="K22" s="71">
        <v>23248.66</v>
      </c>
      <c r="L22" s="71">
        <v>24325.41</v>
      </c>
      <c r="M22" s="71"/>
      <c r="N22" s="2">
        <f t="shared" ref="N22:N27" si="0">SUM(B22:M22)</f>
        <v>261998.78</v>
      </c>
      <c r="O22" s="19"/>
    </row>
    <row r="23" spans="1:15" ht="13.5" x14ac:dyDescent="0.15">
      <c r="A23" s="19" t="s">
        <v>233</v>
      </c>
      <c r="B23" s="71">
        <v>150780.47</v>
      </c>
      <c r="C23" s="71">
        <v>151331.68</v>
      </c>
      <c r="D23" s="71">
        <v>154533.43</v>
      </c>
      <c r="E23" s="71">
        <v>145547.35</v>
      </c>
      <c r="F23" s="71">
        <v>139725.54999999999</v>
      </c>
      <c r="G23" s="71">
        <v>166072.37</v>
      </c>
      <c r="H23" s="71">
        <v>128397.71</v>
      </c>
      <c r="I23" s="71">
        <v>130622.59</v>
      </c>
      <c r="J23" s="71">
        <v>147509.81</v>
      </c>
      <c r="K23" s="71">
        <v>143088.34</v>
      </c>
      <c r="L23" s="71">
        <v>149715.4</v>
      </c>
      <c r="M23" s="71"/>
      <c r="N23" s="2">
        <f t="shared" si="0"/>
        <v>1607324.7</v>
      </c>
      <c r="O23" s="19"/>
    </row>
    <row r="24" spans="1:15" ht="13.5" x14ac:dyDescent="0.15">
      <c r="A24" s="19" t="s">
        <v>234</v>
      </c>
      <c r="B24" s="71">
        <v>396593.94</v>
      </c>
      <c r="C24" s="71">
        <v>398038.37</v>
      </c>
      <c r="D24" s="71">
        <v>406428.61</v>
      </c>
      <c r="E24" s="71">
        <v>382852.08</v>
      </c>
      <c r="F24" s="71">
        <v>367538.26</v>
      </c>
      <c r="G24" s="71">
        <v>436781.03</v>
      </c>
      <c r="H24" s="71">
        <v>337741.15</v>
      </c>
      <c r="I24" s="71">
        <v>343593.55</v>
      </c>
      <c r="J24" s="71">
        <v>388014.21</v>
      </c>
      <c r="K24" s="71">
        <v>376383.84</v>
      </c>
      <c r="L24" s="71">
        <v>393815.86</v>
      </c>
      <c r="M24" s="71"/>
      <c r="N24" s="2">
        <f t="shared" si="0"/>
        <v>4227780.8999999994</v>
      </c>
      <c r="O24" s="19"/>
    </row>
    <row r="25" spans="1:15" ht="13.5" x14ac:dyDescent="0.15">
      <c r="A25" s="19" t="s">
        <v>235</v>
      </c>
      <c r="B25" s="71">
        <v>48103.99</v>
      </c>
      <c r="C25" s="71">
        <v>48319.15</v>
      </c>
      <c r="D25" s="71">
        <v>49568.93</v>
      </c>
      <c r="E25" s="71">
        <v>46268.639999999999</v>
      </c>
      <c r="F25" s="71">
        <v>44417.919999999998</v>
      </c>
      <c r="G25" s="71">
        <v>52732.93</v>
      </c>
      <c r="H25" s="71">
        <v>40816.870000000003</v>
      </c>
      <c r="I25" s="71">
        <v>41524.14</v>
      </c>
      <c r="J25" s="71">
        <v>46892.49</v>
      </c>
      <c r="K25" s="71">
        <v>45486.93</v>
      </c>
      <c r="L25" s="71">
        <v>47536.68</v>
      </c>
      <c r="M25" s="71"/>
      <c r="N25" s="2">
        <f t="shared" si="0"/>
        <v>511668.67</v>
      </c>
      <c r="O25" s="19"/>
    </row>
    <row r="26" spans="1:15" ht="13.5" x14ac:dyDescent="0.15">
      <c r="A26" s="19" t="s">
        <v>64</v>
      </c>
      <c r="B26" s="98">
        <v>0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98"/>
      <c r="N26" s="2">
        <f t="shared" si="0"/>
        <v>0</v>
      </c>
      <c r="O26" s="19"/>
    </row>
    <row r="27" spans="1:15" ht="13.5" x14ac:dyDescent="0.15">
      <c r="A27" s="19" t="s">
        <v>236</v>
      </c>
      <c r="B27" s="71">
        <v>976191.19</v>
      </c>
      <c r="C27" s="71">
        <v>980446.51</v>
      </c>
      <c r="D27" s="71">
        <v>1005164.3</v>
      </c>
      <c r="E27" s="71">
        <v>939413.81</v>
      </c>
      <c r="F27" s="71">
        <v>901837.9</v>
      </c>
      <c r="G27" s="71">
        <v>1080135.1100000001</v>
      </c>
      <c r="H27" s="71">
        <v>828723.98</v>
      </c>
      <c r="I27" s="71">
        <v>843084.17</v>
      </c>
      <c r="J27" s="71">
        <v>952080.24</v>
      </c>
      <c r="K27" s="71">
        <v>923542.52</v>
      </c>
      <c r="L27" s="71">
        <v>966372.88</v>
      </c>
      <c r="M27" s="71"/>
      <c r="N27" s="22">
        <f t="shared" si="0"/>
        <v>10396992.610000001</v>
      </c>
      <c r="O27" s="19"/>
    </row>
    <row r="28" spans="1:15" ht="13.5" x14ac:dyDescent="0.15">
      <c r="A28" s="19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9"/>
    </row>
    <row r="29" spans="1:15" ht="14.25" x14ac:dyDescent="0.2">
      <c r="A29" s="53" t="s">
        <v>237</v>
      </c>
      <c r="B29" s="2">
        <f>SUM(B11:B27)</f>
        <v>26866415.669999998</v>
      </c>
      <c r="C29" s="2">
        <f t="shared" ref="C29:D29" si="1">SUM(C11:C27)</f>
        <v>27017181.260000002</v>
      </c>
      <c r="D29" s="2">
        <f t="shared" si="1"/>
        <v>27892929.979999997</v>
      </c>
      <c r="E29" s="2">
        <f t="shared" ref="E29:M29" si="2">SUM(E11:E28)</f>
        <v>25712596.27</v>
      </c>
      <c r="F29" s="2">
        <f t="shared" si="2"/>
        <v>24684762.840000004</v>
      </c>
      <c r="G29" s="2">
        <f t="shared" si="2"/>
        <v>29929418.34</v>
      </c>
      <c r="H29" s="2">
        <f t="shared" si="2"/>
        <v>22684839.600000001</v>
      </c>
      <c r="I29" s="2">
        <f>SUM(I11:I28)</f>
        <v>23077641.260000002</v>
      </c>
      <c r="J29" s="2">
        <f>SUM(J11:J28)</f>
        <v>26059067.889999993</v>
      </c>
      <c r="K29" s="2">
        <f>SUM(K11:K28)</f>
        <v>25278460.639999997</v>
      </c>
      <c r="L29" s="2">
        <f t="shared" si="2"/>
        <v>26448463.709999993</v>
      </c>
      <c r="M29" s="2">
        <f t="shared" si="2"/>
        <v>0</v>
      </c>
      <c r="N29" s="82">
        <f>SUM(N11:N28)</f>
        <v>285651777.45999998</v>
      </c>
      <c r="O29" s="19"/>
    </row>
    <row r="30" spans="1:15" ht="13.5" x14ac:dyDescent="0.15">
      <c r="A30" s="19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9"/>
    </row>
    <row r="31" spans="1:15" ht="60" x14ac:dyDescent="0.15">
      <c r="A31" s="68" t="s">
        <v>247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pageMargins left="0.25" right="0.25" top="0.75" bottom="0.75" header="0.3" footer="0.3"/>
  <pageSetup scale="54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D4BB-E6DA-4EAB-AF57-12980112DBFA}">
  <dimension ref="A1:O41"/>
  <sheetViews>
    <sheetView workbookViewId="0"/>
  </sheetViews>
  <sheetFormatPr defaultRowHeight="13.5" x14ac:dyDescent="0.15"/>
  <cols>
    <col min="1" max="1" width="31.7109375" style="72" customWidth="1"/>
    <col min="2" max="2" width="13.140625" style="72" customWidth="1"/>
    <col min="3" max="13" width="12.7109375" style="72" bestFit="1" customWidth="1"/>
    <col min="14" max="14" width="13.7109375" style="72" bestFit="1" customWidth="1"/>
    <col min="15" max="256" width="9.140625" style="72"/>
    <col min="257" max="257" width="28.42578125" style="72" customWidth="1"/>
    <col min="258" max="258" width="13.140625" style="72" customWidth="1"/>
    <col min="259" max="269" width="12.7109375" style="72" bestFit="1" customWidth="1"/>
    <col min="270" max="270" width="13.7109375" style="72" bestFit="1" customWidth="1"/>
    <col min="271" max="512" width="9.140625" style="72"/>
    <col min="513" max="513" width="28.42578125" style="72" customWidth="1"/>
    <col min="514" max="514" width="13.140625" style="72" customWidth="1"/>
    <col min="515" max="525" width="12.7109375" style="72" bestFit="1" customWidth="1"/>
    <col min="526" max="526" width="13.7109375" style="72" bestFit="1" customWidth="1"/>
    <col min="527" max="768" width="9.140625" style="72"/>
    <col min="769" max="769" width="28.42578125" style="72" customWidth="1"/>
    <col min="770" max="770" width="13.140625" style="72" customWidth="1"/>
    <col min="771" max="781" width="12.7109375" style="72" bestFit="1" customWidth="1"/>
    <col min="782" max="782" width="13.7109375" style="72" bestFit="1" customWidth="1"/>
    <col min="783" max="1024" width="9.140625" style="72"/>
    <col min="1025" max="1025" width="28.42578125" style="72" customWidth="1"/>
    <col min="1026" max="1026" width="13.140625" style="72" customWidth="1"/>
    <col min="1027" max="1037" width="12.7109375" style="72" bestFit="1" customWidth="1"/>
    <col min="1038" max="1038" width="13.7109375" style="72" bestFit="1" customWidth="1"/>
    <col min="1039" max="1280" width="9.140625" style="72"/>
    <col min="1281" max="1281" width="28.42578125" style="72" customWidth="1"/>
    <col min="1282" max="1282" width="13.140625" style="72" customWidth="1"/>
    <col min="1283" max="1293" width="12.7109375" style="72" bestFit="1" customWidth="1"/>
    <col min="1294" max="1294" width="13.7109375" style="72" bestFit="1" customWidth="1"/>
    <col min="1295" max="1536" width="9.140625" style="72"/>
    <col min="1537" max="1537" width="28.42578125" style="72" customWidth="1"/>
    <col min="1538" max="1538" width="13.140625" style="72" customWidth="1"/>
    <col min="1539" max="1549" width="12.7109375" style="72" bestFit="1" customWidth="1"/>
    <col min="1550" max="1550" width="13.7109375" style="72" bestFit="1" customWidth="1"/>
    <col min="1551" max="1792" width="9.140625" style="72"/>
    <col min="1793" max="1793" width="28.42578125" style="72" customWidth="1"/>
    <col min="1794" max="1794" width="13.140625" style="72" customWidth="1"/>
    <col min="1795" max="1805" width="12.7109375" style="72" bestFit="1" customWidth="1"/>
    <col min="1806" max="1806" width="13.7109375" style="72" bestFit="1" customWidth="1"/>
    <col min="1807" max="2048" width="9.140625" style="72"/>
    <col min="2049" max="2049" width="28.42578125" style="72" customWidth="1"/>
    <col min="2050" max="2050" width="13.140625" style="72" customWidth="1"/>
    <col min="2051" max="2061" width="12.7109375" style="72" bestFit="1" customWidth="1"/>
    <col min="2062" max="2062" width="13.7109375" style="72" bestFit="1" customWidth="1"/>
    <col min="2063" max="2304" width="9.140625" style="72"/>
    <col min="2305" max="2305" width="28.42578125" style="72" customWidth="1"/>
    <col min="2306" max="2306" width="13.140625" style="72" customWidth="1"/>
    <col min="2307" max="2317" width="12.7109375" style="72" bestFit="1" customWidth="1"/>
    <col min="2318" max="2318" width="13.7109375" style="72" bestFit="1" customWidth="1"/>
    <col min="2319" max="2560" width="9.140625" style="72"/>
    <col min="2561" max="2561" width="28.42578125" style="72" customWidth="1"/>
    <col min="2562" max="2562" width="13.140625" style="72" customWidth="1"/>
    <col min="2563" max="2573" width="12.7109375" style="72" bestFit="1" customWidth="1"/>
    <col min="2574" max="2574" width="13.7109375" style="72" bestFit="1" customWidth="1"/>
    <col min="2575" max="2816" width="9.140625" style="72"/>
    <col min="2817" max="2817" width="28.42578125" style="72" customWidth="1"/>
    <col min="2818" max="2818" width="13.140625" style="72" customWidth="1"/>
    <col min="2819" max="2829" width="12.7109375" style="72" bestFit="1" customWidth="1"/>
    <col min="2830" max="2830" width="13.7109375" style="72" bestFit="1" customWidth="1"/>
    <col min="2831" max="3072" width="9.140625" style="72"/>
    <col min="3073" max="3073" width="28.42578125" style="72" customWidth="1"/>
    <col min="3074" max="3074" width="13.140625" style="72" customWidth="1"/>
    <col min="3075" max="3085" width="12.7109375" style="72" bestFit="1" customWidth="1"/>
    <col min="3086" max="3086" width="13.7109375" style="72" bestFit="1" customWidth="1"/>
    <col min="3087" max="3328" width="9.140625" style="72"/>
    <col min="3329" max="3329" width="28.42578125" style="72" customWidth="1"/>
    <col min="3330" max="3330" width="13.140625" style="72" customWidth="1"/>
    <col min="3331" max="3341" width="12.7109375" style="72" bestFit="1" customWidth="1"/>
    <col min="3342" max="3342" width="13.7109375" style="72" bestFit="1" customWidth="1"/>
    <col min="3343" max="3584" width="9.140625" style="72"/>
    <col min="3585" max="3585" width="28.42578125" style="72" customWidth="1"/>
    <col min="3586" max="3586" width="13.140625" style="72" customWidth="1"/>
    <col min="3587" max="3597" width="12.7109375" style="72" bestFit="1" customWidth="1"/>
    <col min="3598" max="3598" width="13.7109375" style="72" bestFit="1" customWidth="1"/>
    <col min="3599" max="3840" width="9.140625" style="72"/>
    <col min="3841" max="3841" width="28.42578125" style="72" customWidth="1"/>
    <col min="3842" max="3842" width="13.140625" style="72" customWidth="1"/>
    <col min="3843" max="3853" width="12.7109375" style="72" bestFit="1" customWidth="1"/>
    <col min="3854" max="3854" width="13.7109375" style="72" bestFit="1" customWidth="1"/>
    <col min="3855" max="4096" width="9.140625" style="72"/>
    <col min="4097" max="4097" width="28.42578125" style="72" customWidth="1"/>
    <col min="4098" max="4098" width="13.140625" style="72" customWidth="1"/>
    <col min="4099" max="4109" width="12.7109375" style="72" bestFit="1" customWidth="1"/>
    <col min="4110" max="4110" width="13.7109375" style="72" bestFit="1" customWidth="1"/>
    <col min="4111" max="4352" width="9.140625" style="72"/>
    <col min="4353" max="4353" width="28.42578125" style="72" customWidth="1"/>
    <col min="4354" max="4354" width="13.140625" style="72" customWidth="1"/>
    <col min="4355" max="4365" width="12.7109375" style="72" bestFit="1" customWidth="1"/>
    <col min="4366" max="4366" width="13.7109375" style="72" bestFit="1" customWidth="1"/>
    <col min="4367" max="4608" width="9.140625" style="72"/>
    <col min="4609" max="4609" width="28.42578125" style="72" customWidth="1"/>
    <col min="4610" max="4610" width="13.140625" style="72" customWidth="1"/>
    <col min="4611" max="4621" width="12.7109375" style="72" bestFit="1" customWidth="1"/>
    <col min="4622" max="4622" width="13.7109375" style="72" bestFit="1" customWidth="1"/>
    <col min="4623" max="4864" width="9.140625" style="72"/>
    <col min="4865" max="4865" width="28.42578125" style="72" customWidth="1"/>
    <col min="4866" max="4866" width="13.140625" style="72" customWidth="1"/>
    <col min="4867" max="4877" width="12.7109375" style="72" bestFit="1" customWidth="1"/>
    <col min="4878" max="4878" width="13.7109375" style="72" bestFit="1" customWidth="1"/>
    <col min="4879" max="5120" width="9.140625" style="72"/>
    <col min="5121" max="5121" width="28.42578125" style="72" customWidth="1"/>
    <col min="5122" max="5122" width="13.140625" style="72" customWidth="1"/>
    <col min="5123" max="5133" width="12.7109375" style="72" bestFit="1" customWidth="1"/>
    <col min="5134" max="5134" width="13.7109375" style="72" bestFit="1" customWidth="1"/>
    <col min="5135" max="5376" width="9.140625" style="72"/>
    <col min="5377" max="5377" width="28.42578125" style="72" customWidth="1"/>
    <col min="5378" max="5378" width="13.140625" style="72" customWidth="1"/>
    <col min="5379" max="5389" width="12.7109375" style="72" bestFit="1" customWidth="1"/>
    <col min="5390" max="5390" width="13.7109375" style="72" bestFit="1" customWidth="1"/>
    <col min="5391" max="5632" width="9.140625" style="72"/>
    <col min="5633" max="5633" width="28.42578125" style="72" customWidth="1"/>
    <col min="5634" max="5634" width="13.140625" style="72" customWidth="1"/>
    <col min="5635" max="5645" width="12.7109375" style="72" bestFit="1" customWidth="1"/>
    <col min="5646" max="5646" width="13.7109375" style="72" bestFit="1" customWidth="1"/>
    <col min="5647" max="5888" width="9.140625" style="72"/>
    <col min="5889" max="5889" width="28.42578125" style="72" customWidth="1"/>
    <col min="5890" max="5890" width="13.140625" style="72" customWidth="1"/>
    <col min="5891" max="5901" width="12.7109375" style="72" bestFit="1" customWidth="1"/>
    <col min="5902" max="5902" width="13.7109375" style="72" bestFit="1" customWidth="1"/>
    <col min="5903" max="6144" width="9.140625" style="72"/>
    <col min="6145" max="6145" width="28.42578125" style="72" customWidth="1"/>
    <col min="6146" max="6146" width="13.140625" style="72" customWidth="1"/>
    <col min="6147" max="6157" width="12.7109375" style="72" bestFit="1" customWidth="1"/>
    <col min="6158" max="6158" width="13.7109375" style="72" bestFit="1" customWidth="1"/>
    <col min="6159" max="6400" width="9.140625" style="72"/>
    <col min="6401" max="6401" width="28.42578125" style="72" customWidth="1"/>
    <col min="6402" max="6402" width="13.140625" style="72" customWidth="1"/>
    <col min="6403" max="6413" width="12.7109375" style="72" bestFit="1" customWidth="1"/>
    <col min="6414" max="6414" width="13.7109375" style="72" bestFit="1" customWidth="1"/>
    <col min="6415" max="6656" width="9.140625" style="72"/>
    <col min="6657" max="6657" width="28.42578125" style="72" customWidth="1"/>
    <col min="6658" max="6658" width="13.140625" style="72" customWidth="1"/>
    <col min="6659" max="6669" width="12.7109375" style="72" bestFit="1" customWidth="1"/>
    <col min="6670" max="6670" width="13.7109375" style="72" bestFit="1" customWidth="1"/>
    <col min="6671" max="6912" width="9.140625" style="72"/>
    <col min="6913" max="6913" width="28.42578125" style="72" customWidth="1"/>
    <col min="6914" max="6914" width="13.140625" style="72" customWidth="1"/>
    <col min="6915" max="6925" width="12.7109375" style="72" bestFit="1" customWidth="1"/>
    <col min="6926" max="6926" width="13.7109375" style="72" bestFit="1" customWidth="1"/>
    <col min="6927" max="7168" width="9.140625" style="72"/>
    <col min="7169" max="7169" width="28.42578125" style="72" customWidth="1"/>
    <col min="7170" max="7170" width="13.140625" style="72" customWidth="1"/>
    <col min="7171" max="7181" width="12.7109375" style="72" bestFit="1" customWidth="1"/>
    <col min="7182" max="7182" width="13.7109375" style="72" bestFit="1" customWidth="1"/>
    <col min="7183" max="7424" width="9.140625" style="72"/>
    <col min="7425" max="7425" width="28.42578125" style="72" customWidth="1"/>
    <col min="7426" max="7426" width="13.140625" style="72" customWidth="1"/>
    <col min="7427" max="7437" width="12.7109375" style="72" bestFit="1" customWidth="1"/>
    <col min="7438" max="7438" width="13.7109375" style="72" bestFit="1" customWidth="1"/>
    <col min="7439" max="7680" width="9.140625" style="72"/>
    <col min="7681" max="7681" width="28.42578125" style="72" customWidth="1"/>
    <col min="7682" max="7682" width="13.140625" style="72" customWidth="1"/>
    <col min="7683" max="7693" width="12.7109375" style="72" bestFit="1" customWidth="1"/>
    <col min="7694" max="7694" width="13.7109375" style="72" bestFit="1" customWidth="1"/>
    <col min="7695" max="7936" width="9.140625" style="72"/>
    <col min="7937" max="7937" width="28.42578125" style="72" customWidth="1"/>
    <col min="7938" max="7938" width="13.140625" style="72" customWidth="1"/>
    <col min="7939" max="7949" width="12.7109375" style="72" bestFit="1" customWidth="1"/>
    <col min="7950" max="7950" width="13.7109375" style="72" bestFit="1" customWidth="1"/>
    <col min="7951" max="8192" width="9.140625" style="72"/>
    <col min="8193" max="8193" width="28.42578125" style="72" customWidth="1"/>
    <col min="8194" max="8194" width="13.140625" style="72" customWidth="1"/>
    <col min="8195" max="8205" width="12.7109375" style="72" bestFit="1" customWidth="1"/>
    <col min="8206" max="8206" width="13.7109375" style="72" bestFit="1" customWidth="1"/>
    <col min="8207" max="8448" width="9.140625" style="72"/>
    <col min="8449" max="8449" width="28.42578125" style="72" customWidth="1"/>
    <col min="8450" max="8450" width="13.140625" style="72" customWidth="1"/>
    <col min="8451" max="8461" width="12.7109375" style="72" bestFit="1" customWidth="1"/>
    <col min="8462" max="8462" width="13.7109375" style="72" bestFit="1" customWidth="1"/>
    <col min="8463" max="8704" width="9.140625" style="72"/>
    <col min="8705" max="8705" width="28.42578125" style="72" customWidth="1"/>
    <col min="8706" max="8706" width="13.140625" style="72" customWidth="1"/>
    <col min="8707" max="8717" width="12.7109375" style="72" bestFit="1" customWidth="1"/>
    <col min="8718" max="8718" width="13.7109375" style="72" bestFit="1" customWidth="1"/>
    <col min="8719" max="8960" width="9.140625" style="72"/>
    <col min="8961" max="8961" width="28.42578125" style="72" customWidth="1"/>
    <col min="8962" max="8962" width="13.140625" style="72" customWidth="1"/>
    <col min="8963" max="8973" width="12.7109375" style="72" bestFit="1" customWidth="1"/>
    <col min="8974" max="8974" width="13.7109375" style="72" bestFit="1" customWidth="1"/>
    <col min="8975" max="9216" width="9.140625" style="72"/>
    <col min="9217" max="9217" width="28.42578125" style="72" customWidth="1"/>
    <col min="9218" max="9218" width="13.140625" style="72" customWidth="1"/>
    <col min="9219" max="9229" width="12.7109375" style="72" bestFit="1" customWidth="1"/>
    <col min="9230" max="9230" width="13.7109375" style="72" bestFit="1" customWidth="1"/>
    <col min="9231" max="9472" width="9.140625" style="72"/>
    <col min="9473" max="9473" width="28.42578125" style="72" customWidth="1"/>
    <col min="9474" max="9474" width="13.140625" style="72" customWidth="1"/>
    <col min="9475" max="9485" width="12.7109375" style="72" bestFit="1" customWidth="1"/>
    <col min="9486" max="9486" width="13.7109375" style="72" bestFit="1" customWidth="1"/>
    <col min="9487" max="9728" width="9.140625" style="72"/>
    <col min="9729" max="9729" width="28.42578125" style="72" customWidth="1"/>
    <col min="9730" max="9730" width="13.140625" style="72" customWidth="1"/>
    <col min="9731" max="9741" width="12.7109375" style="72" bestFit="1" customWidth="1"/>
    <col min="9742" max="9742" width="13.7109375" style="72" bestFit="1" customWidth="1"/>
    <col min="9743" max="9984" width="9.140625" style="72"/>
    <col min="9985" max="9985" width="28.42578125" style="72" customWidth="1"/>
    <col min="9986" max="9986" width="13.140625" style="72" customWidth="1"/>
    <col min="9987" max="9997" width="12.7109375" style="72" bestFit="1" customWidth="1"/>
    <col min="9998" max="9998" width="13.7109375" style="72" bestFit="1" customWidth="1"/>
    <col min="9999" max="10240" width="9.140625" style="72"/>
    <col min="10241" max="10241" width="28.42578125" style="72" customWidth="1"/>
    <col min="10242" max="10242" width="13.140625" style="72" customWidth="1"/>
    <col min="10243" max="10253" width="12.7109375" style="72" bestFit="1" customWidth="1"/>
    <col min="10254" max="10254" width="13.7109375" style="72" bestFit="1" customWidth="1"/>
    <col min="10255" max="10496" width="9.140625" style="72"/>
    <col min="10497" max="10497" width="28.42578125" style="72" customWidth="1"/>
    <col min="10498" max="10498" width="13.140625" style="72" customWidth="1"/>
    <col min="10499" max="10509" width="12.7109375" style="72" bestFit="1" customWidth="1"/>
    <col min="10510" max="10510" width="13.7109375" style="72" bestFit="1" customWidth="1"/>
    <col min="10511" max="10752" width="9.140625" style="72"/>
    <col min="10753" max="10753" width="28.42578125" style="72" customWidth="1"/>
    <col min="10754" max="10754" width="13.140625" style="72" customWidth="1"/>
    <col min="10755" max="10765" width="12.7109375" style="72" bestFit="1" customWidth="1"/>
    <col min="10766" max="10766" width="13.7109375" style="72" bestFit="1" customWidth="1"/>
    <col min="10767" max="11008" width="9.140625" style="72"/>
    <col min="11009" max="11009" width="28.42578125" style="72" customWidth="1"/>
    <col min="11010" max="11010" width="13.140625" style="72" customWidth="1"/>
    <col min="11011" max="11021" width="12.7109375" style="72" bestFit="1" customWidth="1"/>
    <col min="11022" max="11022" width="13.7109375" style="72" bestFit="1" customWidth="1"/>
    <col min="11023" max="11264" width="9.140625" style="72"/>
    <col min="11265" max="11265" width="28.42578125" style="72" customWidth="1"/>
    <col min="11266" max="11266" width="13.140625" style="72" customWidth="1"/>
    <col min="11267" max="11277" width="12.7109375" style="72" bestFit="1" customWidth="1"/>
    <col min="11278" max="11278" width="13.7109375" style="72" bestFit="1" customWidth="1"/>
    <col min="11279" max="11520" width="9.140625" style="72"/>
    <col min="11521" max="11521" width="28.42578125" style="72" customWidth="1"/>
    <col min="11522" max="11522" width="13.140625" style="72" customWidth="1"/>
    <col min="11523" max="11533" width="12.7109375" style="72" bestFit="1" customWidth="1"/>
    <col min="11534" max="11534" width="13.7109375" style="72" bestFit="1" customWidth="1"/>
    <col min="11535" max="11776" width="9.140625" style="72"/>
    <col min="11777" max="11777" width="28.42578125" style="72" customWidth="1"/>
    <col min="11778" max="11778" width="13.140625" style="72" customWidth="1"/>
    <col min="11779" max="11789" width="12.7109375" style="72" bestFit="1" customWidth="1"/>
    <col min="11790" max="11790" width="13.7109375" style="72" bestFit="1" customWidth="1"/>
    <col min="11791" max="12032" width="9.140625" style="72"/>
    <col min="12033" max="12033" width="28.42578125" style="72" customWidth="1"/>
    <col min="12034" max="12034" width="13.140625" style="72" customWidth="1"/>
    <col min="12035" max="12045" width="12.7109375" style="72" bestFit="1" customWidth="1"/>
    <col min="12046" max="12046" width="13.7109375" style="72" bestFit="1" customWidth="1"/>
    <col min="12047" max="12288" width="9.140625" style="72"/>
    <col min="12289" max="12289" width="28.42578125" style="72" customWidth="1"/>
    <col min="12290" max="12290" width="13.140625" style="72" customWidth="1"/>
    <col min="12291" max="12301" width="12.7109375" style="72" bestFit="1" customWidth="1"/>
    <col min="12302" max="12302" width="13.7109375" style="72" bestFit="1" customWidth="1"/>
    <col min="12303" max="12544" width="9.140625" style="72"/>
    <col min="12545" max="12545" width="28.42578125" style="72" customWidth="1"/>
    <col min="12546" max="12546" width="13.140625" style="72" customWidth="1"/>
    <col min="12547" max="12557" width="12.7109375" style="72" bestFit="1" customWidth="1"/>
    <col min="12558" max="12558" width="13.7109375" style="72" bestFit="1" customWidth="1"/>
    <col min="12559" max="12800" width="9.140625" style="72"/>
    <col min="12801" max="12801" width="28.42578125" style="72" customWidth="1"/>
    <col min="12802" max="12802" width="13.140625" style="72" customWidth="1"/>
    <col min="12803" max="12813" width="12.7109375" style="72" bestFit="1" customWidth="1"/>
    <col min="12814" max="12814" width="13.7109375" style="72" bestFit="1" customWidth="1"/>
    <col min="12815" max="13056" width="9.140625" style="72"/>
    <col min="13057" max="13057" width="28.42578125" style="72" customWidth="1"/>
    <col min="13058" max="13058" width="13.140625" style="72" customWidth="1"/>
    <col min="13059" max="13069" width="12.7109375" style="72" bestFit="1" customWidth="1"/>
    <col min="13070" max="13070" width="13.7109375" style="72" bestFit="1" customWidth="1"/>
    <col min="13071" max="13312" width="9.140625" style="72"/>
    <col min="13313" max="13313" width="28.42578125" style="72" customWidth="1"/>
    <col min="13314" max="13314" width="13.140625" style="72" customWidth="1"/>
    <col min="13315" max="13325" width="12.7109375" style="72" bestFit="1" customWidth="1"/>
    <col min="13326" max="13326" width="13.7109375" style="72" bestFit="1" customWidth="1"/>
    <col min="13327" max="13568" width="9.140625" style="72"/>
    <col min="13569" max="13569" width="28.42578125" style="72" customWidth="1"/>
    <col min="13570" max="13570" width="13.140625" style="72" customWidth="1"/>
    <col min="13571" max="13581" width="12.7109375" style="72" bestFit="1" customWidth="1"/>
    <col min="13582" max="13582" width="13.7109375" style="72" bestFit="1" customWidth="1"/>
    <col min="13583" max="13824" width="9.140625" style="72"/>
    <col min="13825" max="13825" width="28.42578125" style="72" customWidth="1"/>
    <col min="13826" max="13826" width="13.140625" style="72" customWidth="1"/>
    <col min="13827" max="13837" width="12.7109375" style="72" bestFit="1" customWidth="1"/>
    <col min="13838" max="13838" width="13.7109375" style="72" bestFit="1" customWidth="1"/>
    <col min="13839" max="14080" width="9.140625" style="72"/>
    <col min="14081" max="14081" width="28.42578125" style="72" customWidth="1"/>
    <col min="14082" max="14082" width="13.140625" style="72" customWidth="1"/>
    <col min="14083" max="14093" width="12.7109375" style="72" bestFit="1" customWidth="1"/>
    <col min="14094" max="14094" width="13.7109375" style="72" bestFit="1" customWidth="1"/>
    <col min="14095" max="14336" width="9.140625" style="72"/>
    <col min="14337" max="14337" width="28.42578125" style="72" customWidth="1"/>
    <col min="14338" max="14338" width="13.140625" style="72" customWidth="1"/>
    <col min="14339" max="14349" width="12.7109375" style="72" bestFit="1" customWidth="1"/>
    <col min="14350" max="14350" width="13.7109375" style="72" bestFit="1" customWidth="1"/>
    <col min="14351" max="14592" width="9.140625" style="72"/>
    <col min="14593" max="14593" width="28.42578125" style="72" customWidth="1"/>
    <col min="14594" max="14594" width="13.140625" style="72" customWidth="1"/>
    <col min="14595" max="14605" width="12.7109375" style="72" bestFit="1" customWidth="1"/>
    <col min="14606" max="14606" width="13.7109375" style="72" bestFit="1" customWidth="1"/>
    <col min="14607" max="14848" width="9.140625" style="72"/>
    <col min="14849" max="14849" width="28.42578125" style="72" customWidth="1"/>
    <col min="14850" max="14850" width="13.140625" style="72" customWidth="1"/>
    <col min="14851" max="14861" width="12.7109375" style="72" bestFit="1" customWidth="1"/>
    <col min="14862" max="14862" width="13.7109375" style="72" bestFit="1" customWidth="1"/>
    <col min="14863" max="15104" width="9.140625" style="72"/>
    <col min="15105" max="15105" width="28.42578125" style="72" customWidth="1"/>
    <col min="15106" max="15106" width="13.140625" style="72" customWidth="1"/>
    <col min="15107" max="15117" width="12.7109375" style="72" bestFit="1" customWidth="1"/>
    <col min="15118" max="15118" width="13.7109375" style="72" bestFit="1" customWidth="1"/>
    <col min="15119" max="15360" width="9.140625" style="72"/>
    <col min="15361" max="15361" width="28.42578125" style="72" customWidth="1"/>
    <col min="15362" max="15362" width="13.140625" style="72" customWidth="1"/>
    <col min="15363" max="15373" width="12.7109375" style="72" bestFit="1" customWidth="1"/>
    <col min="15374" max="15374" width="13.7109375" style="72" bestFit="1" customWidth="1"/>
    <col min="15375" max="15616" width="9.140625" style="72"/>
    <col min="15617" max="15617" width="28.42578125" style="72" customWidth="1"/>
    <col min="15618" max="15618" width="13.140625" style="72" customWidth="1"/>
    <col min="15619" max="15629" width="12.7109375" style="72" bestFit="1" customWidth="1"/>
    <col min="15630" max="15630" width="13.7109375" style="72" bestFit="1" customWidth="1"/>
    <col min="15631" max="15872" width="9.140625" style="72"/>
    <col min="15873" max="15873" width="28.42578125" style="72" customWidth="1"/>
    <col min="15874" max="15874" width="13.140625" style="72" customWidth="1"/>
    <col min="15875" max="15885" width="12.7109375" style="72" bestFit="1" customWidth="1"/>
    <col min="15886" max="15886" width="13.7109375" style="72" bestFit="1" customWidth="1"/>
    <col min="15887" max="16128" width="9.140625" style="72"/>
    <col min="16129" max="16129" width="28.42578125" style="72" customWidth="1"/>
    <col min="16130" max="16130" width="13.140625" style="72" customWidth="1"/>
    <col min="16131" max="16141" width="12.7109375" style="72" bestFit="1" customWidth="1"/>
    <col min="16142" max="16142" width="13.7109375" style="72" bestFit="1" customWidth="1"/>
    <col min="16143" max="16384" width="9.140625" style="72"/>
  </cols>
  <sheetData>
    <row r="1" spans="1:15" ht="12" customHeight="1" x14ac:dyDescent="0.15"/>
    <row r="2" spans="1:15" ht="13.5" customHeight="1" x14ac:dyDescent="0.15"/>
    <row r="3" spans="1:15" ht="18.75" x14ac:dyDescent="0.25">
      <c r="A3" s="73" t="s">
        <v>272</v>
      </c>
    </row>
    <row r="6" spans="1:15" s="74" customFormat="1" x14ac:dyDescent="0.15">
      <c r="A6" s="83" t="s">
        <v>60</v>
      </c>
      <c r="B6" s="83" t="s">
        <v>27</v>
      </c>
      <c r="C6" s="83" t="s">
        <v>28</v>
      </c>
      <c r="D6" s="83" t="s">
        <v>29</v>
      </c>
      <c r="E6" s="83" t="s">
        <v>30</v>
      </c>
      <c r="F6" s="83" t="s">
        <v>31</v>
      </c>
      <c r="G6" s="83" t="s">
        <v>32</v>
      </c>
      <c r="H6" s="83" t="s">
        <v>33</v>
      </c>
      <c r="I6" s="83" t="s">
        <v>34</v>
      </c>
      <c r="J6" s="83" t="s">
        <v>35</v>
      </c>
      <c r="K6" s="83" t="s">
        <v>36</v>
      </c>
      <c r="L6" s="83" t="s">
        <v>37</v>
      </c>
      <c r="M6" s="83" t="s">
        <v>38</v>
      </c>
      <c r="N6" s="83" t="s">
        <v>9</v>
      </c>
      <c r="O6" s="84"/>
    </row>
    <row r="8" spans="1:15" x14ac:dyDescent="0.15">
      <c r="A8" s="85"/>
    </row>
    <row r="9" spans="1:15" x14ac:dyDescent="0.15">
      <c r="A9" s="85" t="s">
        <v>67</v>
      </c>
    </row>
    <row r="10" spans="1:15" x14ac:dyDescent="0.15">
      <c r="A10" s="86" t="s">
        <v>239</v>
      </c>
      <c r="B10" s="87">
        <v>295794.51194806717</v>
      </c>
      <c r="C10" s="87">
        <v>301963.38194806705</v>
      </c>
      <c r="D10" s="71">
        <v>323623.08194806718</v>
      </c>
      <c r="E10" s="87">
        <v>345976.2319480672</v>
      </c>
      <c r="F10" s="87">
        <v>310353.8119480671</v>
      </c>
      <c r="G10" s="87">
        <v>299478.60194806708</v>
      </c>
      <c r="H10" s="87">
        <v>313511.86194806721</v>
      </c>
      <c r="I10" s="87">
        <v>268766.43194806704</v>
      </c>
      <c r="J10" s="87">
        <v>287750.94194806705</v>
      </c>
      <c r="K10" s="87">
        <v>342074.0419480672</v>
      </c>
      <c r="L10" s="87">
        <v>290359.72194806713</v>
      </c>
      <c r="M10" s="87"/>
      <c r="N10" s="67">
        <f>SUM(B10:M10)</f>
        <v>3379652.6214287383</v>
      </c>
    </row>
    <row r="11" spans="1:15" x14ac:dyDescent="0.15">
      <c r="A11" s="86"/>
      <c r="B11" s="99"/>
      <c r="C11" s="99"/>
      <c r="D11" s="52"/>
      <c r="E11" s="99"/>
      <c r="F11" s="99"/>
      <c r="G11" s="99"/>
      <c r="H11" s="99"/>
      <c r="I11" s="99"/>
      <c r="J11" s="99"/>
      <c r="K11" s="99"/>
      <c r="L11" s="99"/>
      <c r="M11" s="99"/>
      <c r="N11" s="67"/>
    </row>
    <row r="12" spans="1:15" x14ac:dyDescent="0.15">
      <c r="A12" s="86" t="s">
        <v>240</v>
      </c>
      <c r="B12" s="87">
        <v>147116.43</v>
      </c>
      <c r="C12" s="87">
        <v>149695.85999999999</v>
      </c>
      <c r="D12" s="71">
        <v>158752.56</v>
      </c>
      <c r="E12" s="87">
        <v>168125.83000000002</v>
      </c>
      <c r="F12" s="87">
        <v>153204.20000000001</v>
      </c>
      <c r="G12" s="87">
        <v>148656.88</v>
      </c>
      <c r="H12" s="87">
        <v>154524.70000000001</v>
      </c>
      <c r="I12" s="87">
        <v>135815.01</v>
      </c>
      <c r="J12" s="87">
        <v>143753.12</v>
      </c>
      <c r="K12" s="87">
        <v>166467.59</v>
      </c>
      <c r="L12" s="87">
        <v>144843.94999999998</v>
      </c>
      <c r="M12" s="87"/>
      <c r="N12" s="67">
        <f>SUM(B12:M12)</f>
        <v>1670956.13</v>
      </c>
    </row>
    <row r="13" spans="1:15" x14ac:dyDescent="0.15">
      <c r="A13" s="86"/>
      <c r="B13" s="99"/>
      <c r="C13" s="99"/>
      <c r="D13" s="52"/>
      <c r="E13" s="99"/>
      <c r="F13" s="99"/>
      <c r="G13" s="99"/>
      <c r="H13" s="99"/>
      <c r="I13" s="99"/>
      <c r="J13" s="99"/>
      <c r="K13" s="99"/>
      <c r="L13" s="99"/>
      <c r="M13" s="99"/>
      <c r="N13" s="67"/>
    </row>
    <row r="14" spans="1:15" x14ac:dyDescent="0.15">
      <c r="A14" s="86" t="s">
        <v>241</v>
      </c>
      <c r="B14" s="87">
        <v>2001.44</v>
      </c>
      <c r="C14" s="87">
        <v>2034.01</v>
      </c>
      <c r="D14" s="71">
        <v>2148.38</v>
      </c>
      <c r="E14" s="87">
        <v>2277.5299999999997</v>
      </c>
      <c r="F14" s="87">
        <v>2078.31</v>
      </c>
      <c r="G14" s="87">
        <v>2020.89</v>
      </c>
      <c r="H14" s="87">
        <v>2094.9899999999998</v>
      </c>
      <c r="I14" s="87">
        <v>1858.73</v>
      </c>
      <c r="J14" s="87">
        <v>1958.97</v>
      </c>
      <c r="K14" s="87">
        <v>2245.8000000000002</v>
      </c>
      <c r="L14" s="87">
        <v>1972.74</v>
      </c>
      <c r="M14" s="87"/>
      <c r="N14" s="67">
        <f>SUM(B14:M14)</f>
        <v>22691.79</v>
      </c>
    </row>
    <row r="15" spans="1:15" x14ac:dyDescent="0.15">
      <c r="A15" s="86" t="s">
        <v>242</v>
      </c>
      <c r="B15" s="87">
        <v>11063.21</v>
      </c>
      <c r="C15" s="87">
        <v>11254.62</v>
      </c>
      <c r="D15" s="71">
        <v>11926.66</v>
      </c>
      <c r="E15" s="87">
        <v>12626.02</v>
      </c>
      <c r="F15" s="87">
        <v>11514.95</v>
      </c>
      <c r="G15" s="87">
        <v>11177.52</v>
      </c>
      <c r="H15" s="87">
        <v>11612.94</v>
      </c>
      <c r="I15" s="87">
        <v>10224.6</v>
      </c>
      <c r="J15" s="87">
        <v>10813.64</v>
      </c>
      <c r="K15" s="87">
        <v>12499.15</v>
      </c>
      <c r="L15" s="87">
        <v>10894.59</v>
      </c>
      <c r="M15" s="87"/>
      <c r="N15" s="67">
        <f>SUM(B15:M15)</f>
        <v>125607.90000000001</v>
      </c>
    </row>
    <row r="16" spans="1:15" x14ac:dyDescent="0.15">
      <c r="A16" s="86" t="s">
        <v>243</v>
      </c>
      <c r="B16" s="87">
        <v>5222.8100000000004</v>
      </c>
      <c r="C16" s="87">
        <v>5315.71</v>
      </c>
      <c r="D16" s="71">
        <v>5641.86</v>
      </c>
      <c r="E16" s="87">
        <v>5986.97</v>
      </c>
      <c r="F16" s="87">
        <v>5442.05</v>
      </c>
      <c r="G16" s="87">
        <v>5278.29</v>
      </c>
      <c r="H16" s="87">
        <v>5489.6</v>
      </c>
      <c r="I16" s="87">
        <v>4815.82</v>
      </c>
      <c r="J16" s="87">
        <v>5101.6899999999996</v>
      </c>
      <c r="K16" s="87">
        <v>5919.7</v>
      </c>
      <c r="L16" s="87">
        <v>5140.9799999999996</v>
      </c>
      <c r="M16" s="87"/>
      <c r="N16" s="67">
        <f>SUM(B16:M16)</f>
        <v>59355.479999999996</v>
      </c>
    </row>
    <row r="17" spans="1:14" x14ac:dyDescent="0.15">
      <c r="A17" s="86"/>
      <c r="B17" s="99"/>
      <c r="C17" s="99"/>
      <c r="D17" s="52"/>
      <c r="E17" s="99"/>
      <c r="F17" s="99"/>
      <c r="G17" s="99"/>
      <c r="H17" s="99"/>
      <c r="I17" s="99"/>
      <c r="J17" s="99"/>
      <c r="K17" s="99"/>
      <c r="L17" s="99"/>
      <c r="M17" s="99"/>
      <c r="N17" s="67"/>
    </row>
    <row r="18" spans="1:14" x14ac:dyDescent="0.15">
      <c r="A18" s="85" t="s">
        <v>62</v>
      </c>
      <c r="B18" s="99"/>
      <c r="C18" s="99"/>
      <c r="D18" s="52"/>
      <c r="E18" s="99"/>
      <c r="F18" s="99"/>
      <c r="G18" s="99"/>
      <c r="H18" s="99"/>
      <c r="I18" s="99"/>
      <c r="J18" s="99"/>
      <c r="K18" s="99"/>
      <c r="L18" s="99"/>
      <c r="M18" s="99"/>
      <c r="N18" s="67"/>
    </row>
    <row r="19" spans="1:14" x14ac:dyDescent="0.15">
      <c r="A19" s="86" t="s">
        <v>244</v>
      </c>
      <c r="B19" s="87">
        <v>34018.339999999997</v>
      </c>
      <c r="C19" s="87">
        <v>34745.269999999997</v>
      </c>
      <c r="D19" s="87">
        <v>37297.589999999997</v>
      </c>
      <c r="E19" s="87">
        <v>39945.56</v>
      </c>
      <c r="F19" s="87">
        <v>35733.97</v>
      </c>
      <c r="G19" s="87">
        <v>34452.46</v>
      </c>
      <c r="H19" s="87">
        <v>36106.11</v>
      </c>
      <c r="I19" s="87">
        <v>30833.409999999996</v>
      </c>
      <c r="J19" s="87">
        <v>33070.5</v>
      </c>
      <c r="K19" s="87">
        <v>39471.82</v>
      </c>
      <c r="L19" s="87">
        <v>33377.919999999998</v>
      </c>
      <c r="M19" s="87"/>
      <c r="N19" s="76">
        <f>SUM(B19:M19)</f>
        <v>389052.94999999995</v>
      </c>
    </row>
    <row r="20" spans="1:14" x14ac:dyDescent="0.15">
      <c r="A20" s="86"/>
    </row>
    <row r="21" spans="1:14" x14ac:dyDescent="0.15">
      <c r="A21" s="88" t="s">
        <v>245</v>
      </c>
      <c r="B21" s="67">
        <f t="shared" ref="B21:K21" si="0">SUM(B10:B19)</f>
        <v>495216.74194806721</v>
      </c>
      <c r="C21" s="67">
        <f t="shared" si="0"/>
        <v>505008.85194806708</v>
      </c>
      <c r="D21" s="67">
        <f t="shared" si="0"/>
        <v>539390.13194806711</v>
      </c>
      <c r="E21" s="67">
        <f t="shared" si="0"/>
        <v>574938.14194806712</v>
      </c>
      <c r="F21" s="67">
        <f t="shared" si="0"/>
        <v>518327.29194806714</v>
      </c>
      <c r="G21" s="67">
        <f t="shared" si="0"/>
        <v>501064.64194806712</v>
      </c>
      <c r="H21" s="67">
        <f t="shared" si="0"/>
        <v>523340.20194806717</v>
      </c>
      <c r="I21" s="67">
        <f t="shared" si="0"/>
        <v>452314.00194806699</v>
      </c>
      <c r="J21" s="67">
        <f t="shared" si="0"/>
        <v>482448.86194806703</v>
      </c>
      <c r="K21" s="67">
        <f t="shared" si="0"/>
        <v>568678.1019480672</v>
      </c>
      <c r="L21" s="67">
        <f t="shared" ref="L21:M21" si="1">SUM(L10:L19)</f>
        <v>486589.90194806713</v>
      </c>
      <c r="M21" s="67">
        <f t="shared" si="1"/>
        <v>0</v>
      </c>
      <c r="N21" s="89">
        <f>SUM(B21:M21)</f>
        <v>5647316.8714287383</v>
      </c>
    </row>
    <row r="23" spans="1:14" ht="60" x14ac:dyDescent="0.15">
      <c r="A23" s="78" t="s">
        <v>258</v>
      </c>
    </row>
    <row r="24" spans="1:14" x14ac:dyDescent="0.15">
      <c r="A24" s="75"/>
    </row>
    <row r="25" spans="1:14" x14ac:dyDescent="0.15">
      <c r="A25" s="75"/>
    </row>
    <row r="26" spans="1:14" x14ac:dyDescent="0.15">
      <c r="A26" s="77"/>
    </row>
    <row r="27" spans="1:14" x14ac:dyDescent="0.15">
      <c r="A27" s="74"/>
    </row>
    <row r="28" spans="1:14" x14ac:dyDescent="0.15">
      <c r="A28" s="74"/>
    </row>
    <row r="29" spans="1:14" x14ac:dyDescent="0.15">
      <c r="A29" s="74"/>
    </row>
    <row r="30" spans="1:14" x14ac:dyDescent="0.15">
      <c r="A30" s="74"/>
    </row>
    <row r="31" spans="1:14" x14ac:dyDescent="0.15">
      <c r="A31" s="74"/>
    </row>
    <row r="32" spans="1:14" x14ac:dyDescent="0.15">
      <c r="A32" s="79"/>
    </row>
    <row r="33" spans="1:1" x14ac:dyDescent="0.15">
      <c r="A33" s="80"/>
    </row>
    <row r="34" spans="1:1" ht="14.25" x14ac:dyDescent="0.2">
      <c r="A34" s="74"/>
    </row>
    <row r="35" spans="1:1" ht="14.25" x14ac:dyDescent="0.2">
      <c r="A35" s="74"/>
    </row>
    <row r="36" spans="1:1" ht="14.25" x14ac:dyDescent="0.2">
      <c r="A36" s="74"/>
    </row>
    <row r="37" spans="1:1" ht="14.25" x14ac:dyDescent="0.2">
      <c r="A37" s="74"/>
    </row>
    <row r="38" spans="1:1" ht="14.25" x14ac:dyDescent="0.2">
      <c r="A38" s="74"/>
    </row>
    <row r="39" spans="1:1" ht="14.25" x14ac:dyDescent="0.2">
      <c r="A39" s="74"/>
    </row>
    <row r="40" spans="1:1" ht="14.25" x14ac:dyDescent="0.2">
      <c r="A40" s="74"/>
    </row>
    <row r="41" spans="1:1" x14ac:dyDescent="0.15">
      <c r="A41" s="81"/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2"/>
  <sheetViews>
    <sheetView workbookViewId="0">
      <selection sqref="A1:N1"/>
    </sheetView>
  </sheetViews>
  <sheetFormatPr defaultRowHeight="12" x14ac:dyDescent="0.15"/>
  <cols>
    <col min="1" max="1" width="14.42578125" style="13" bestFit="1" customWidth="1"/>
    <col min="2" max="2" width="15.85546875" style="13" bestFit="1" customWidth="1"/>
    <col min="3" max="5" width="16.140625" style="13" bestFit="1" customWidth="1"/>
    <col min="6" max="6" width="15.85546875" style="13" bestFit="1" customWidth="1"/>
    <col min="7" max="7" width="16.140625" style="13" bestFit="1" customWidth="1"/>
    <col min="8" max="8" width="15.85546875" style="13" bestFit="1" customWidth="1"/>
    <col min="9" max="10" width="16.140625" style="13" bestFit="1" customWidth="1"/>
    <col min="11" max="11" width="15.7109375" style="13" bestFit="1" customWidth="1"/>
    <col min="12" max="12" width="16.140625" style="13" bestFit="1" customWidth="1"/>
    <col min="13" max="13" width="14.7109375" style="13" customWidth="1"/>
    <col min="14" max="14" width="17.85546875" style="13" bestFit="1" customWidth="1"/>
    <col min="15" max="256" width="9.140625" style="13"/>
    <col min="257" max="257" width="14.42578125" style="13" bestFit="1" customWidth="1"/>
    <col min="258" max="266" width="14" style="13" bestFit="1" customWidth="1"/>
    <col min="267" max="269" width="14.7109375" style="13" customWidth="1"/>
    <col min="270" max="270" width="15.5703125" style="13" bestFit="1" customWidth="1"/>
    <col min="271" max="512" width="9.140625" style="13"/>
    <col min="513" max="513" width="14.42578125" style="13" bestFit="1" customWidth="1"/>
    <col min="514" max="522" width="14" style="13" bestFit="1" customWidth="1"/>
    <col min="523" max="525" width="14.7109375" style="13" customWidth="1"/>
    <col min="526" max="526" width="15.5703125" style="13" bestFit="1" customWidth="1"/>
    <col min="527" max="768" width="9.140625" style="13"/>
    <col min="769" max="769" width="14.42578125" style="13" bestFit="1" customWidth="1"/>
    <col min="770" max="778" width="14" style="13" bestFit="1" customWidth="1"/>
    <col min="779" max="781" width="14.7109375" style="13" customWidth="1"/>
    <col min="782" max="782" width="15.5703125" style="13" bestFit="1" customWidth="1"/>
    <col min="783" max="1024" width="9.140625" style="13"/>
    <col min="1025" max="1025" width="14.42578125" style="13" bestFit="1" customWidth="1"/>
    <col min="1026" max="1034" width="14" style="13" bestFit="1" customWidth="1"/>
    <col min="1035" max="1037" width="14.7109375" style="13" customWidth="1"/>
    <col min="1038" max="1038" width="15.5703125" style="13" bestFit="1" customWidth="1"/>
    <col min="1039" max="1280" width="9.140625" style="13"/>
    <col min="1281" max="1281" width="14.42578125" style="13" bestFit="1" customWidth="1"/>
    <col min="1282" max="1290" width="14" style="13" bestFit="1" customWidth="1"/>
    <col min="1291" max="1293" width="14.7109375" style="13" customWidth="1"/>
    <col min="1294" max="1294" width="15.5703125" style="13" bestFit="1" customWidth="1"/>
    <col min="1295" max="1536" width="9.140625" style="13"/>
    <col min="1537" max="1537" width="14.42578125" style="13" bestFit="1" customWidth="1"/>
    <col min="1538" max="1546" width="14" style="13" bestFit="1" customWidth="1"/>
    <col min="1547" max="1549" width="14.7109375" style="13" customWidth="1"/>
    <col min="1550" max="1550" width="15.5703125" style="13" bestFit="1" customWidth="1"/>
    <col min="1551" max="1792" width="9.140625" style="13"/>
    <col min="1793" max="1793" width="14.42578125" style="13" bestFit="1" customWidth="1"/>
    <col min="1794" max="1802" width="14" style="13" bestFit="1" customWidth="1"/>
    <col min="1803" max="1805" width="14.7109375" style="13" customWidth="1"/>
    <col min="1806" max="1806" width="15.5703125" style="13" bestFit="1" customWidth="1"/>
    <col min="1807" max="2048" width="9.140625" style="13"/>
    <col min="2049" max="2049" width="14.42578125" style="13" bestFit="1" customWidth="1"/>
    <col min="2050" max="2058" width="14" style="13" bestFit="1" customWidth="1"/>
    <col min="2059" max="2061" width="14.7109375" style="13" customWidth="1"/>
    <col min="2062" max="2062" width="15.5703125" style="13" bestFit="1" customWidth="1"/>
    <col min="2063" max="2304" width="9.140625" style="13"/>
    <col min="2305" max="2305" width="14.42578125" style="13" bestFit="1" customWidth="1"/>
    <col min="2306" max="2314" width="14" style="13" bestFit="1" customWidth="1"/>
    <col min="2315" max="2317" width="14.7109375" style="13" customWidth="1"/>
    <col min="2318" max="2318" width="15.5703125" style="13" bestFit="1" customWidth="1"/>
    <col min="2319" max="2560" width="9.140625" style="13"/>
    <col min="2561" max="2561" width="14.42578125" style="13" bestFit="1" customWidth="1"/>
    <col min="2562" max="2570" width="14" style="13" bestFit="1" customWidth="1"/>
    <col min="2571" max="2573" width="14.7109375" style="13" customWidth="1"/>
    <col min="2574" max="2574" width="15.5703125" style="13" bestFit="1" customWidth="1"/>
    <col min="2575" max="2816" width="9.140625" style="13"/>
    <col min="2817" max="2817" width="14.42578125" style="13" bestFit="1" customWidth="1"/>
    <col min="2818" max="2826" width="14" style="13" bestFit="1" customWidth="1"/>
    <col min="2827" max="2829" width="14.7109375" style="13" customWidth="1"/>
    <col min="2830" max="2830" width="15.5703125" style="13" bestFit="1" customWidth="1"/>
    <col min="2831" max="3072" width="9.140625" style="13"/>
    <col min="3073" max="3073" width="14.42578125" style="13" bestFit="1" customWidth="1"/>
    <col min="3074" max="3082" width="14" style="13" bestFit="1" customWidth="1"/>
    <col min="3083" max="3085" width="14.7109375" style="13" customWidth="1"/>
    <col min="3086" max="3086" width="15.5703125" style="13" bestFit="1" customWidth="1"/>
    <col min="3087" max="3328" width="9.140625" style="13"/>
    <col min="3329" max="3329" width="14.42578125" style="13" bestFit="1" customWidth="1"/>
    <col min="3330" max="3338" width="14" style="13" bestFit="1" customWidth="1"/>
    <col min="3339" max="3341" width="14.7109375" style="13" customWidth="1"/>
    <col min="3342" max="3342" width="15.5703125" style="13" bestFit="1" customWidth="1"/>
    <col min="3343" max="3584" width="9.140625" style="13"/>
    <col min="3585" max="3585" width="14.42578125" style="13" bestFit="1" customWidth="1"/>
    <col min="3586" max="3594" width="14" style="13" bestFit="1" customWidth="1"/>
    <col min="3595" max="3597" width="14.7109375" style="13" customWidth="1"/>
    <col min="3598" max="3598" width="15.5703125" style="13" bestFit="1" customWidth="1"/>
    <col min="3599" max="3840" width="9.140625" style="13"/>
    <col min="3841" max="3841" width="14.42578125" style="13" bestFit="1" customWidth="1"/>
    <col min="3842" max="3850" width="14" style="13" bestFit="1" customWidth="1"/>
    <col min="3851" max="3853" width="14.7109375" style="13" customWidth="1"/>
    <col min="3854" max="3854" width="15.5703125" style="13" bestFit="1" customWidth="1"/>
    <col min="3855" max="4096" width="9.140625" style="13"/>
    <col min="4097" max="4097" width="14.42578125" style="13" bestFit="1" customWidth="1"/>
    <col min="4098" max="4106" width="14" style="13" bestFit="1" customWidth="1"/>
    <col min="4107" max="4109" width="14.7109375" style="13" customWidth="1"/>
    <col min="4110" max="4110" width="15.5703125" style="13" bestFit="1" customWidth="1"/>
    <col min="4111" max="4352" width="9.140625" style="13"/>
    <col min="4353" max="4353" width="14.42578125" style="13" bestFit="1" customWidth="1"/>
    <col min="4354" max="4362" width="14" style="13" bestFit="1" customWidth="1"/>
    <col min="4363" max="4365" width="14.7109375" style="13" customWidth="1"/>
    <col min="4366" max="4366" width="15.5703125" style="13" bestFit="1" customWidth="1"/>
    <col min="4367" max="4608" width="9.140625" style="13"/>
    <col min="4609" max="4609" width="14.42578125" style="13" bestFit="1" customWidth="1"/>
    <col min="4610" max="4618" width="14" style="13" bestFit="1" customWidth="1"/>
    <col min="4619" max="4621" width="14.7109375" style="13" customWidth="1"/>
    <col min="4622" max="4622" width="15.5703125" style="13" bestFit="1" customWidth="1"/>
    <col min="4623" max="4864" width="9.140625" style="13"/>
    <col min="4865" max="4865" width="14.42578125" style="13" bestFit="1" customWidth="1"/>
    <col min="4866" max="4874" width="14" style="13" bestFit="1" customWidth="1"/>
    <col min="4875" max="4877" width="14.7109375" style="13" customWidth="1"/>
    <col min="4878" max="4878" width="15.5703125" style="13" bestFit="1" customWidth="1"/>
    <col min="4879" max="5120" width="9.140625" style="13"/>
    <col min="5121" max="5121" width="14.42578125" style="13" bestFit="1" customWidth="1"/>
    <col min="5122" max="5130" width="14" style="13" bestFit="1" customWidth="1"/>
    <col min="5131" max="5133" width="14.7109375" style="13" customWidth="1"/>
    <col min="5134" max="5134" width="15.5703125" style="13" bestFit="1" customWidth="1"/>
    <col min="5135" max="5376" width="9.140625" style="13"/>
    <col min="5377" max="5377" width="14.42578125" style="13" bestFit="1" customWidth="1"/>
    <col min="5378" max="5386" width="14" style="13" bestFit="1" customWidth="1"/>
    <col min="5387" max="5389" width="14.7109375" style="13" customWidth="1"/>
    <col min="5390" max="5390" width="15.5703125" style="13" bestFit="1" customWidth="1"/>
    <col min="5391" max="5632" width="9.140625" style="13"/>
    <col min="5633" max="5633" width="14.42578125" style="13" bestFit="1" customWidth="1"/>
    <col min="5634" max="5642" width="14" style="13" bestFit="1" customWidth="1"/>
    <col min="5643" max="5645" width="14.7109375" style="13" customWidth="1"/>
    <col min="5646" max="5646" width="15.5703125" style="13" bestFit="1" customWidth="1"/>
    <col min="5647" max="5888" width="9.140625" style="13"/>
    <col min="5889" max="5889" width="14.42578125" style="13" bestFit="1" customWidth="1"/>
    <col min="5890" max="5898" width="14" style="13" bestFit="1" customWidth="1"/>
    <col min="5899" max="5901" width="14.7109375" style="13" customWidth="1"/>
    <col min="5902" max="5902" width="15.5703125" style="13" bestFit="1" customWidth="1"/>
    <col min="5903" max="6144" width="9.140625" style="13"/>
    <col min="6145" max="6145" width="14.42578125" style="13" bestFit="1" customWidth="1"/>
    <col min="6146" max="6154" width="14" style="13" bestFit="1" customWidth="1"/>
    <col min="6155" max="6157" width="14.7109375" style="13" customWidth="1"/>
    <col min="6158" max="6158" width="15.5703125" style="13" bestFit="1" customWidth="1"/>
    <col min="6159" max="6400" width="9.140625" style="13"/>
    <col min="6401" max="6401" width="14.42578125" style="13" bestFit="1" customWidth="1"/>
    <col min="6402" max="6410" width="14" style="13" bestFit="1" customWidth="1"/>
    <col min="6411" max="6413" width="14.7109375" style="13" customWidth="1"/>
    <col min="6414" max="6414" width="15.5703125" style="13" bestFit="1" customWidth="1"/>
    <col min="6415" max="6656" width="9.140625" style="13"/>
    <col min="6657" max="6657" width="14.42578125" style="13" bestFit="1" customWidth="1"/>
    <col min="6658" max="6666" width="14" style="13" bestFit="1" customWidth="1"/>
    <col min="6667" max="6669" width="14.7109375" style="13" customWidth="1"/>
    <col min="6670" max="6670" width="15.5703125" style="13" bestFit="1" customWidth="1"/>
    <col min="6671" max="6912" width="9.140625" style="13"/>
    <col min="6913" max="6913" width="14.42578125" style="13" bestFit="1" customWidth="1"/>
    <col min="6914" max="6922" width="14" style="13" bestFit="1" customWidth="1"/>
    <col min="6923" max="6925" width="14.7109375" style="13" customWidth="1"/>
    <col min="6926" max="6926" width="15.5703125" style="13" bestFit="1" customWidth="1"/>
    <col min="6927" max="7168" width="9.140625" style="13"/>
    <col min="7169" max="7169" width="14.42578125" style="13" bestFit="1" customWidth="1"/>
    <col min="7170" max="7178" width="14" style="13" bestFit="1" customWidth="1"/>
    <col min="7179" max="7181" width="14.7109375" style="13" customWidth="1"/>
    <col min="7182" max="7182" width="15.5703125" style="13" bestFit="1" customWidth="1"/>
    <col min="7183" max="7424" width="9.140625" style="13"/>
    <col min="7425" max="7425" width="14.42578125" style="13" bestFit="1" customWidth="1"/>
    <col min="7426" max="7434" width="14" style="13" bestFit="1" customWidth="1"/>
    <col min="7435" max="7437" width="14.7109375" style="13" customWidth="1"/>
    <col min="7438" max="7438" width="15.5703125" style="13" bestFit="1" customWidth="1"/>
    <col min="7439" max="7680" width="9.140625" style="13"/>
    <col min="7681" max="7681" width="14.42578125" style="13" bestFit="1" customWidth="1"/>
    <col min="7682" max="7690" width="14" style="13" bestFit="1" customWidth="1"/>
    <col min="7691" max="7693" width="14.7109375" style="13" customWidth="1"/>
    <col min="7694" max="7694" width="15.5703125" style="13" bestFit="1" customWidth="1"/>
    <col min="7695" max="7936" width="9.140625" style="13"/>
    <col min="7937" max="7937" width="14.42578125" style="13" bestFit="1" customWidth="1"/>
    <col min="7938" max="7946" width="14" style="13" bestFit="1" customWidth="1"/>
    <col min="7947" max="7949" width="14.7109375" style="13" customWidth="1"/>
    <col min="7950" max="7950" width="15.5703125" style="13" bestFit="1" customWidth="1"/>
    <col min="7951" max="8192" width="9.140625" style="13"/>
    <col min="8193" max="8193" width="14.42578125" style="13" bestFit="1" customWidth="1"/>
    <col min="8194" max="8202" width="14" style="13" bestFit="1" customWidth="1"/>
    <col min="8203" max="8205" width="14.7109375" style="13" customWidth="1"/>
    <col min="8206" max="8206" width="15.5703125" style="13" bestFit="1" customWidth="1"/>
    <col min="8207" max="8448" width="9.140625" style="13"/>
    <col min="8449" max="8449" width="14.42578125" style="13" bestFit="1" customWidth="1"/>
    <col min="8450" max="8458" width="14" style="13" bestFit="1" customWidth="1"/>
    <col min="8459" max="8461" width="14.7109375" style="13" customWidth="1"/>
    <col min="8462" max="8462" width="15.5703125" style="13" bestFit="1" customWidth="1"/>
    <col min="8463" max="8704" width="9.140625" style="13"/>
    <col min="8705" max="8705" width="14.42578125" style="13" bestFit="1" customWidth="1"/>
    <col min="8706" max="8714" width="14" style="13" bestFit="1" customWidth="1"/>
    <col min="8715" max="8717" width="14.7109375" style="13" customWidth="1"/>
    <col min="8718" max="8718" width="15.5703125" style="13" bestFit="1" customWidth="1"/>
    <col min="8719" max="8960" width="9.140625" style="13"/>
    <col min="8961" max="8961" width="14.42578125" style="13" bestFit="1" customWidth="1"/>
    <col min="8962" max="8970" width="14" style="13" bestFit="1" customWidth="1"/>
    <col min="8971" max="8973" width="14.7109375" style="13" customWidth="1"/>
    <col min="8974" max="8974" width="15.5703125" style="13" bestFit="1" customWidth="1"/>
    <col min="8975" max="9216" width="9.140625" style="13"/>
    <col min="9217" max="9217" width="14.42578125" style="13" bestFit="1" customWidth="1"/>
    <col min="9218" max="9226" width="14" style="13" bestFit="1" customWidth="1"/>
    <col min="9227" max="9229" width="14.7109375" style="13" customWidth="1"/>
    <col min="9230" max="9230" width="15.5703125" style="13" bestFit="1" customWidth="1"/>
    <col min="9231" max="9472" width="9.140625" style="13"/>
    <col min="9473" max="9473" width="14.42578125" style="13" bestFit="1" customWidth="1"/>
    <col min="9474" max="9482" width="14" style="13" bestFit="1" customWidth="1"/>
    <col min="9483" max="9485" width="14.7109375" style="13" customWidth="1"/>
    <col min="9486" max="9486" width="15.5703125" style="13" bestFit="1" customWidth="1"/>
    <col min="9487" max="9728" width="9.140625" style="13"/>
    <col min="9729" max="9729" width="14.42578125" style="13" bestFit="1" customWidth="1"/>
    <col min="9730" max="9738" width="14" style="13" bestFit="1" customWidth="1"/>
    <col min="9739" max="9741" width="14.7109375" style="13" customWidth="1"/>
    <col min="9742" max="9742" width="15.5703125" style="13" bestFit="1" customWidth="1"/>
    <col min="9743" max="9984" width="9.140625" style="13"/>
    <col min="9985" max="9985" width="14.42578125" style="13" bestFit="1" customWidth="1"/>
    <col min="9986" max="9994" width="14" style="13" bestFit="1" customWidth="1"/>
    <col min="9995" max="9997" width="14.7109375" style="13" customWidth="1"/>
    <col min="9998" max="9998" width="15.5703125" style="13" bestFit="1" customWidth="1"/>
    <col min="9999" max="10240" width="9.140625" style="13"/>
    <col min="10241" max="10241" width="14.42578125" style="13" bestFit="1" customWidth="1"/>
    <col min="10242" max="10250" width="14" style="13" bestFit="1" customWidth="1"/>
    <col min="10251" max="10253" width="14.7109375" style="13" customWidth="1"/>
    <col min="10254" max="10254" width="15.5703125" style="13" bestFit="1" customWidth="1"/>
    <col min="10255" max="10496" width="9.140625" style="13"/>
    <col min="10497" max="10497" width="14.42578125" style="13" bestFit="1" customWidth="1"/>
    <col min="10498" max="10506" width="14" style="13" bestFit="1" customWidth="1"/>
    <col min="10507" max="10509" width="14.7109375" style="13" customWidth="1"/>
    <col min="10510" max="10510" width="15.5703125" style="13" bestFit="1" customWidth="1"/>
    <col min="10511" max="10752" width="9.140625" style="13"/>
    <col min="10753" max="10753" width="14.42578125" style="13" bestFit="1" customWidth="1"/>
    <col min="10754" max="10762" width="14" style="13" bestFit="1" customWidth="1"/>
    <col min="10763" max="10765" width="14.7109375" style="13" customWidth="1"/>
    <col min="10766" max="10766" width="15.5703125" style="13" bestFit="1" customWidth="1"/>
    <col min="10767" max="11008" width="9.140625" style="13"/>
    <col min="11009" max="11009" width="14.42578125" style="13" bestFit="1" customWidth="1"/>
    <col min="11010" max="11018" width="14" style="13" bestFit="1" customWidth="1"/>
    <col min="11019" max="11021" width="14.7109375" style="13" customWidth="1"/>
    <col min="11022" max="11022" width="15.5703125" style="13" bestFit="1" customWidth="1"/>
    <col min="11023" max="11264" width="9.140625" style="13"/>
    <col min="11265" max="11265" width="14.42578125" style="13" bestFit="1" customWidth="1"/>
    <col min="11266" max="11274" width="14" style="13" bestFit="1" customWidth="1"/>
    <col min="11275" max="11277" width="14.7109375" style="13" customWidth="1"/>
    <col min="11278" max="11278" width="15.5703125" style="13" bestFit="1" customWidth="1"/>
    <col min="11279" max="11520" width="9.140625" style="13"/>
    <col min="11521" max="11521" width="14.42578125" style="13" bestFit="1" customWidth="1"/>
    <col min="11522" max="11530" width="14" style="13" bestFit="1" customWidth="1"/>
    <col min="11531" max="11533" width="14.7109375" style="13" customWidth="1"/>
    <col min="11534" max="11534" width="15.5703125" style="13" bestFit="1" customWidth="1"/>
    <col min="11535" max="11776" width="9.140625" style="13"/>
    <col min="11777" max="11777" width="14.42578125" style="13" bestFit="1" customWidth="1"/>
    <col min="11778" max="11786" width="14" style="13" bestFit="1" customWidth="1"/>
    <col min="11787" max="11789" width="14.7109375" style="13" customWidth="1"/>
    <col min="11790" max="11790" width="15.5703125" style="13" bestFit="1" customWidth="1"/>
    <col min="11791" max="12032" width="9.140625" style="13"/>
    <col min="12033" max="12033" width="14.42578125" style="13" bestFit="1" customWidth="1"/>
    <col min="12034" max="12042" width="14" style="13" bestFit="1" customWidth="1"/>
    <col min="12043" max="12045" width="14.7109375" style="13" customWidth="1"/>
    <col min="12046" max="12046" width="15.5703125" style="13" bestFit="1" customWidth="1"/>
    <col min="12047" max="12288" width="9.140625" style="13"/>
    <col min="12289" max="12289" width="14.42578125" style="13" bestFit="1" customWidth="1"/>
    <col min="12290" max="12298" width="14" style="13" bestFit="1" customWidth="1"/>
    <col min="12299" max="12301" width="14.7109375" style="13" customWidth="1"/>
    <col min="12302" max="12302" width="15.5703125" style="13" bestFit="1" customWidth="1"/>
    <col min="12303" max="12544" width="9.140625" style="13"/>
    <col min="12545" max="12545" width="14.42578125" style="13" bestFit="1" customWidth="1"/>
    <col min="12546" max="12554" width="14" style="13" bestFit="1" customWidth="1"/>
    <col min="12555" max="12557" width="14.7109375" style="13" customWidth="1"/>
    <col min="12558" max="12558" width="15.5703125" style="13" bestFit="1" customWidth="1"/>
    <col min="12559" max="12800" width="9.140625" style="13"/>
    <col min="12801" max="12801" width="14.42578125" style="13" bestFit="1" customWidth="1"/>
    <col min="12802" max="12810" width="14" style="13" bestFit="1" customWidth="1"/>
    <col min="12811" max="12813" width="14.7109375" style="13" customWidth="1"/>
    <col min="12814" max="12814" width="15.5703125" style="13" bestFit="1" customWidth="1"/>
    <col min="12815" max="13056" width="9.140625" style="13"/>
    <col min="13057" max="13057" width="14.42578125" style="13" bestFit="1" customWidth="1"/>
    <col min="13058" max="13066" width="14" style="13" bestFit="1" customWidth="1"/>
    <col min="13067" max="13069" width="14.7109375" style="13" customWidth="1"/>
    <col min="13070" max="13070" width="15.5703125" style="13" bestFit="1" customWidth="1"/>
    <col min="13071" max="13312" width="9.140625" style="13"/>
    <col min="13313" max="13313" width="14.42578125" style="13" bestFit="1" customWidth="1"/>
    <col min="13314" max="13322" width="14" style="13" bestFit="1" customWidth="1"/>
    <col min="13323" max="13325" width="14.7109375" style="13" customWidth="1"/>
    <col min="13326" max="13326" width="15.5703125" style="13" bestFit="1" customWidth="1"/>
    <col min="13327" max="13568" width="9.140625" style="13"/>
    <col min="13569" max="13569" width="14.42578125" style="13" bestFit="1" customWidth="1"/>
    <col min="13570" max="13578" width="14" style="13" bestFit="1" customWidth="1"/>
    <col min="13579" max="13581" width="14.7109375" style="13" customWidth="1"/>
    <col min="13582" max="13582" width="15.5703125" style="13" bestFit="1" customWidth="1"/>
    <col min="13583" max="13824" width="9.140625" style="13"/>
    <col min="13825" max="13825" width="14.42578125" style="13" bestFit="1" customWidth="1"/>
    <col min="13826" max="13834" width="14" style="13" bestFit="1" customWidth="1"/>
    <col min="13835" max="13837" width="14.7109375" style="13" customWidth="1"/>
    <col min="13838" max="13838" width="15.5703125" style="13" bestFit="1" customWidth="1"/>
    <col min="13839" max="14080" width="9.140625" style="13"/>
    <col min="14081" max="14081" width="14.42578125" style="13" bestFit="1" customWidth="1"/>
    <col min="14082" max="14090" width="14" style="13" bestFit="1" customWidth="1"/>
    <col min="14091" max="14093" width="14.7109375" style="13" customWidth="1"/>
    <col min="14094" max="14094" width="15.5703125" style="13" bestFit="1" customWidth="1"/>
    <col min="14095" max="14336" width="9.140625" style="13"/>
    <col min="14337" max="14337" width="14.42578125" style="13" bestFit="1" customWidth="1"/>
    <col min="14338" max="14346" width="14" style="13" bestFit="1" customWidth="1"/>
    <col min="14347" max="14349" width="14.7109375" style="13" customWidth="1"/>
    <col min="14350" max="14350" width="15.5703125" style="13" bestFit="1" customWidth="1"/>
    <col min="14351" max="14592" width="9.140625" style="13"/>
    <col min="14593" max="14593" width="14.42578125" style="13" bestFit="1" customWidth="1"/>
    <col min="14594" max="14602" width="14" style="13" bestFit="1" customWidth="1"/>
    <col min="14603" max="14605" width="14.7109375" style="13" customWidth="1"/>
    <col min="14606" max="14606" width="15.5703125" style="13" bestFit="1" customWidth="1"/>
    <col min="14607" max="14848" width="9.140625" style="13"/>
    <col min="14849" max="14849" width="14.42578125" style="13" bestFit="1" customWidth="1"/>
    <col min="14850" max="14858" width="14" style="13" bestFit="1" customWidth="1"/>
    <col min="14859" max="14861" width="14.7109375" style="13" customWidth="1"/>
    <col min="14862" max="14862" width="15.5703125" style="13" bestFit="1" customWidth="1"/>
    <col min="14863" max="15104" width="9.140625" style="13"/>
    <col min="15105" max="15105" width="14.42578125" style="13" bestFit="1" customWidth="1"/>
    <col min="15106" max="15114" width="14" style="13" bestFit="1" customWidth="1"/>
    <col min="15115" max="15117" width="14.7109375" style="13" customWidth="1"/>
    <col min="15118" max="15118" width="15.5703125" style="13" bestFit="1" customWidth="1"/>
    <col min="15119" max="15360" width="9.140625" style="13"/>
    <col min="15361" max="15361" width="14.42578125" style="13" bestFit="1" customWidth="1"/>
    <col min="15362" max="15370" width="14" style="13" bestFit="1" customWidth="1"/>
    <col min="15371" max="15373" width="14.7109375" style="13" customWidth="1"/>
    <col min="15374" max="15374" width="15.5703125" style="13" bestFit="1" customWidth="1"/>
    <col min="15375" max="15616" width="9.140625" style="13"/>
    <col min="15617" max="15617" width="14.42578125" style="13" bestFit="1" customWidth="1"/>
    <col min="15618" max="15626" width="14" style="13" bestFit="1" customWidth="1"/>
    <col min="15627" max="15629" width="14.7109375" style="13" customWidth="1"/>
    <col min="15630" max="15630" width="15.5703125" style="13" bestFit="1" customWidth="1"/>
    <col min="15631" max="15872" width="9.140625" style="13"/>
    <col min="15873" max="15873" width="14.42578125" style="13" bestFit="1" customWidth="1"/>
    <col min="15874" max="15882" width="14" style="13" bestFit="1" customWidth="1"/>
    <col min="15883" max="15885" width="14.7109375" style="13" customWidth="1"/>
    <col min="15886" max="15886" width="15.5703125" style="13" bestFit="1" customWidth="1"/>
    <col min="15887" max="16128" width="9.140625" style="13"/>
    <col min="16129" max="16129" width="14.42578125" style="13" bestFit="1" customWidth="1"/>
    <col min="16130" max="16138" width="14" style="13" bestFit="1" customWidth="1"/>
    <col min="16139" max="16141" width="14.7109375" style="13" customWidth="1"/>
    <col min="16142" max="16142" width="15.5703125" style="13" bestFit="1" customWidth="1"/>
    <col min="16143" max="16384" width="9.140625" style="13"/>
  </cols>
  <sheetData>
    <row r="1" spans="1:15" ht="18.75" x14ac:dyDescent="0.25">
      <c r="A1" s="111" t="s">
        <v>276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5" ht="13.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3.5" x14ac:dyDescent="0.15">
      <c r="A3" s="3" t="s">
        <v>2</v>
      </c>
      <c r="B3" s="18" t="s">
        <v>27</v>
      </c>
      <c r="C3" s="18" t="s">
        <v>28</v>
      </c>
      <c r="D3" s="18" t="s">
        <v>29</v>
      </c>
      <c r="E3" s="18" t="s">
        <v>30</v>
      </c>
      <c r="F3" s="18" t="s">
        <v>31</v>
      </c>
      <c r="G3" s="18" t="s">
        <v>32</v>
      </c>
      <c r="H3" s="18" t="s">
        <v>33</v>
      </c>
      <c r="I3" s="18" t="s">
        <v>34</v>
      </c>
      <c r="J3" s="18" t="s">
        <v>35</v>
      </c>
      <c r="K3" s="18" t="s">
        <v>36</v>
      </c>
      <c r="L3" s="18" t="s">
        <v>37</v>
      </c>
      <c r="M3" s="18" t="s">
        <v>38</v>
      </c>
      <c r="N3" s="18" t="s">
        <v>248</v>
      </c>
      <c r="O3" s="19"/>
    </row>
    <row r="4" spans="1:15" ht="13.5" x14ac:dyDescent="0.15">
      <c r="A4" s="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3.5" x14ac:dyDescent="0.15">
      <c r="A5" s="92" t="s">
        <v>10</v>
      </c>
      <c r="B5" s="2">
        <v>2270797.1</v>
      </c>
      <c r="C5" s="2">
        <v>2297838.0099999998</v>
      </c>
      <c r="D5" s="2">
        <v>2307816.0299999998</v>
      </c>
      <c r="E5" s="2">
        <v>2205973.69</v>
      </c>
      <c r="F5" s="2">
        <v>2133706.2799999998</v>
      </c>
      <c r="G5" s="2">
        <v>2348208.15</v>
      </c>
      <c r="H5" s="2">
        <v>1788969.59</v>
      </c>
      <c r="I5" s="2">
        <v>1875829.58</v>
      </c>
      <c r="J5" s="2">
        <v>2079077.53</v>
      </c>
      <c r="K5" s="2">
        <v>2247774.54</v>
      </c>
      <c r="L5" s="2">
        <v>2362874.89</v>
      </c>
      <c r="M5" s="93"/>
      <c r="N5" s="2">
        <f>SUM(B5:M5)</f>
        <v>23918865.390000001</v>
      </c>
      <c r="O5" s="19"/>
    </row>
    <row r="6" spans="1:15" ht="13.5" x14ac:dyDescent="0.15">
      <c r="A6" s="92" t="s">
        <v>11</v>
      </c>
      <c r="B6" s="2">
        <v>529837.24</v>
      </c>
      <c r="C6" s="2">
        <v>487299.79</v>
      </c>
      <c r="D6" s="2">
        <v>482049.1</v>
      </c>
      <c r="E6" s="2">
        <v>505278.42</v>
      </c>
      <c r="F6" s="2">
        <v>481995.94</v>
      </c>
      <c r="G6" s="2">
        <v>567166.37</v>
      </c>
      <c r="H6" s="2">
        <v>459746.36</v>
      </c>
      <c r="I6" s="2">
        <v>423564.66</v>
      </c>
      <c r="J6" s="2">
        <v>486361.17</v>
      </c>
      <c r="K6" s="2">
        <v>521298.9</v>
      </c>
      <c r="L6" s="2">
        <v>527049.41</v>
      </c>
      <c r="M6" s="93"/>
      <c r="N6" s="2">
        <f>SUM(B6:M6)</f>
        <v>5471647.3600000003</v>
      </c>
      <c r="O6" s="19"/>
    </row>
    <row r="7" spans="1:15" ht="13.5" x14ac:dyDescent="0.15">
      <c r="A7" s="92" t="s">
        <v>12</v>
      </c>
      <c r="B7" s="90">
        <v>78993749.620000005</v>
      </c>
      <c r="C7" s="90">
        <v>75828770.810000002</v>
      </c>
      <c r="D7" s="90">
        <v>78562638.810000002</v>
      </c>
      <c r="E7" s="90">
        <v>77300067.260000005</v>
      </c>
      <c r="F7" s="90">
        <v>77286995.629999995</v>
      </c>
      <c r="G7" s="90">
        <v>86156438.859999999</v>
      </c>
      <c r="H7" s="90">
        <v>73870654.989999995</v>
      </c>
      <c r="I7" s="90">
        <v>74355978.430000007</v>
      </c>
      <c r="J7" s="90">
        <v>82586333.390000001</v>
      </c>
      <c r="K7" s="90">
        <v>77126775.319999993</v>
      </c>
      <c r="L7" s="90">
        <v>80623280.879999995</v>
      </c>
      <c r="M7" s="91"/>
      <c r="N7" s="2">
        <f t="shared" ref="N7:N21" si="0">SUM(B7:M7)</f>
        <v>862691684.00000012</v>
      </c>
      <c r="O7" s="19"/>
    </row>
    <row r="8" spans="1:15" ht="13.5" x14ac:dyDescent="0.15">
      <c r="A8" s="92" t="s">
        <v>13</v>
      </c>
      <c r="B8" s="2">
        <v>1480512.84</v>
      </c>
      <c r="C8" s="2">
        <v>1417441.6</v>
      </c>
      <c r="D8" s="2">
        <v>1472077.65</v>
      </c>
      <c r="E8" s="2">
        <v>1252677.1399999999</v>
      </c>
      <c r="F8" s="2">
        <v>1158081.82</v>
      </c>
      <c r="G8" s="2">
        <v>1452843.58</v>
      </c>
      <c r="H8" s="2">
        <v>1070542.96</v>
      </c>
      <c r="I8" s="2">
        <v>1107697.24</v>
      </c>
      <c r="J8" s="2">
        <v>1249321.73</v>
      </c>
      <c r="K8" s="2">
        <v>1162104.8899999999</v>
      </c>
      <c r="L8" s="2">
        <v>1319507.1299999999</v>
      </c>
      <c r="M8" s="93"/>
      <c r="N8" s="2">
        <f t="shared" si="0"/>
        <v>14142808.580000002</v>
      </c>
      <c r="O8" s="19"/>
    </row>
    <row r="9" spans="1:15" ht="13.5" x14ac:dyDescent="0.15">
      <c r="A9" s="92" t="s">
        <v>14</v>
      </c>
      <c r="B9" s="2">
        <v>2728706.96</v>
      </c>
      <c r="C9" s="2">
        <v>2635805.08</v>
      </c>
      <c r="D9" s="2">
        <v>2322085.13</v>
      </c>
      <c r="E9" s="2">
        <v>2445864.62</v>
      </c>
      <c r="F9" s="2">
        <v>2339070.67</v>
      </c>
      <c r="G9" s="2">
        <v>2366152.33</v>
      </c>
      <c r="H9" s="2">
        <v>2346285.5099999998</v>
      </c>
      <c r="I9" s="2">
        <v>2093598.06</v>
      </c>
      <c r="J9" s="2">
        <v>2298569.96</v>
      </c>
      <c r="K9" s="2">
        <v>2231168.09</v>
      </c>
      <c r="L9" s="2">
        <v>2375178.4900000002</v>
      </c>
      <c r="M9" s="93"/>
      <c r="N9" s="2">
        <f t="shared" si="0"/>
        <v>26182484.899999999</v>
      </c>
      <c r="O9" s="19"/>
    </row>
    <row r="10" spans="1:15" ht="13.5" x14ac:dyDescent="0.15">
      <c r="A10" s="92" t="s">
        <v>15</v>
      </c>
      <c r="B10" s="2">
        <v>31788.37</v>
      </c>
      <c r="C10" s="2">
        <v>33706.5</v>
      </c>
      <c r="D10" s="2">
        <v>42890.27</v>
      </c>
      <c r="E10" s="2">
        <v>34896.69</v>
      </c>
      <c r="F10" s="2">
        <v>28806.63</v>
      </c>
      <c r="G10" s="2">
        <v>19612.29</v>
      </c>
      <c r="H10" s="2">
        <v>28858.36</v>
      </c>
      <c r="I10" s="2">
        <v>23870.79</v>
      </c>
      <c r="J10" s="2">
        <v>25249.84</v>
      </c>
      <c r="K10" s="2">
        <v>32188.87</v>
      </c>
      <c r="L10" s="2">
        <v>78049.23</v>
      </c>
      <c r="M10" s="93"/>
      <c r="N10" s="2">
        <f t="shared" si="0"/>
        <v>379917.83999999997</v>
      </c>
      <c r="O10" s="19"/>
    </row>
    <row r="11" spans="1:15" ht="13.5" x14ac:dyDescent="0.15">
      <c r="A11" s="92" t="s">
        <v>16</v>
      </c>
      <c r="B11" s="2">
        <v>640758.59</v>
      </c>
      <c r="C11" s="2">
        <v>575153.29</v>
      </c>
      <c r="D11" s="2">
        <v>514685.69</v>
      </c>
      <c r="E11" s="2">
        <v>541856.35</v>
      </c>
      <c r="F11" s="2">
        <v>607169.26</v>
      </c>
      <c r="G11" s="2">
        <v>574625.31999999995</v>
      </c>
      <c r="H11" s="2">
        <v>716930.92</v>
      </c>
      <c r="I11" s="2">
        <v>421406.23</v>
      </c>
      <c r="J11" s="2">
        <v>633418.63</v>
      </c>
      <c r="K11" s="2">
        <v>528320.21</v>
      </c>
      <c r="L11" s="2">
        <v>601599.16</v>
      </c>
      <c r="M11" s="93"/>
      <c r="N11" s="2">
        <f t="shared" si="0"/>
        <v>6355923.6499999994</v>
      </c>
      <c r="O11" s="19"/>
    </row>
    <row r="12" spans="1:15" ht="13.5" x14ac:dyDescent="0.15">
      <c r="A12" s="92" t="s">
        <v>17</v>
      </c>
      <c r="B12" s="2">
        <v>926243</v>
      </c>
      <c r="C12" s="2">
        <v>953737.48</v>
      </c>
      <c r="D12" s="2">
        <v>909371.78</v>
      </c>
      <c r="E12" s="2">
        <v>1024188.69</v>
      </c>
      <c r="F12" s="2">
        <v>908852.25</v>
      </c>
      <c r="G12" s="2">
        <v>834824.3</v>
      </c>
      <c r="H12" s="2">
        <v>751783.14</v>
      </c>
      <c r="I12" s="2">
        <v>846529.85</v>
      </c>
      <c r="J12" s="2">
        <v>1561208.04</v>
      </c>
      <c r="K12" s="2">
        <v>834696.11</v>
      </c>
      <c r="L12" s="2">
        <v>989897.59</v>
      </c>
      <c r="M12" s="93"/>
      <c r="N12" s="2">
        <f t="shared" si="0"/>
        <v>10541332.229999997</v>
      </c>
      <c r="O12" s="19"/>
    </row>
    <row r="13" spans="1:15" ht="13.5" x14ac:dyDescent="0.15">
      <c r="A13" s="92" t="s">
        <v>18</v>
      </c>
      <c r="B13" s="2">
        <v>383388.62</v>
      </c>
      <c r="C13" s="2">
        <v>422897.96</v>
      </c>
      <c r="D13" s="2">
        <v>413359.43</v>
      </c>
      <c r="E13" s="2">
        <v>466607.89</v>
      </c>
      <c r="F13" s="2">
        <v>375743.46</v>
      </c>
      <c r="G13" s="2">
        <v>293828.53000000003</v>
      </c>
      <c r="H13" s="2">
        <v>596773.68999999994</v>
      </c>
      <c r="I13" s="2">
        <v>338701.45</v>
      </c>
      <c r="J13" s="2">
        <v>356585.76</v>
      </c>
      <c r="K13" s="2">
        <v>367703.98</v>
      </c>
      <c r="L13" s="2">
        <v>401542.47</v>
      </c>
      <c r="M13" s="93"/>
      <c r="N13" s="2">
        <f t="shared" si="0"/>
        <v>4417133.24</v>
      </c>
      <c r="O13" s="19"/>
    </row>
    <row r="14" spans="1:15" ht="13.5" x14ac:dyDescent="0.15">
      <c r="A14" s="92" t="s">
        <v>19</v>
      </c>
      <c r="B14" s="2">
        <v>72903.02</v>
      </c>
      <c r="C14" s="2">
        <v>48857.26</v>
      </c>
      <c r="D14" s="2">
        <v>53725.99</v>
      </c>
      <c r="E14" s="2">
        <v>83991.44</v>
      </c>
      <c r="F14" s="2">
        <v>36225.360000000001</v>
      </c>
      <c r="G14" s="2">
        <v>50852.87</v>
      </c>
      <c r="H14" s="2">
        <v>31692.79</v>
      </c>
      <c r="I14" s="2">
        <v>60480.800000000003</v>
      </c>
      <c r="J14" s="2">
        <v>45319.35</v>
      </c>
      <c r="K14" s="2">
        <v>56066.48</v>
      </c>
      <c r="L14" s="2">
        <v>45897.03</v>
      </c>
      <c r="M14" s="93"/>
      <c r="N14" s="2">
        <f t="shared" si="0"/>
        <v>586012.39</v>
      </c>
      <c r="O14" s="19"/>
    </row>
    <row r="15" spans="1:15" ht="13.5" x14ac:dyDescent="0.15">
      <c r="A15" s="92" t="s">
        <v>20</v>
      </c>
      <c r="B15" s="2">
        <v>1063051.1499999999</v>
      </c>
      <c r="C15" s="2">
        <v>1091966.8</v>
      </c>
      <c r="D15" s="2">
        <v>1031594.17</v>
      </c>
      <c r="E15" s="2">
        <v>999361.46</v>
      </c>
      <c r="F15" s="2">
        <v>909436.82</v>
      </c>
      <c r="G15" s="2">
        <v>1068065.97</v>
      </c>
      <c r="H15" s="2">
        <v>861134.5</v>
      </c>
      <c r="I15" s="2">
        <v>855135.21</v>
      </c>
      <c r="J15" s="2">
        <v>1017763.42</v>
      </c>
      <c r="K15" s="2">
        <v>932336.38</v>
      </c>
      <c r="L15" s="2">
        <v>1121971.77</v>
      </c>
      <c r="M15" s="93"/>
      <c r="N15" s="2">
        <f t="shared" si="0"/>
        <v>10951817.65</v>
      </c>
      <c r="O15" s="19"/>
    </row>
    <row r="16" spans="1:15" ht="13.5" x14ac:dyDescent="0.15">
      <c r="A16" s="92" t="s">
        <v>21</v>
      </c>
      <c r="B16" s="2">
        <v>60008.4</v>
      </c>
      <c r="C16" s="2">
        <v>67942.460000000006</v>
      </c>
      <c r="D16" s="2">
        <v>58116.39</v>
      </c>
      <c r="E16" s="2">
        <v>63720.78</v>
      </c>
      <c r="F16" s="2">
        <v>50288.1</v>
      </c>
      <c r="G16" s="2">
        <v>51387.69</v>
      </c>
      <c r="H16" s="2">
        <v>47396.84</v>
      </c>
      <c r="I16" s="2">
        <v>54048.65</v>
      </c>
      <c r="J16" s="2">
        <v>51969.26</v>
      </c>
      <c r="K16" s="2">
        <v>70858.539999999994</v>
      </c>
      <c r="L16" s="2">
        <v>56195.57</v>
      </c>
      <c r="M16" s="93"/>
      <c r="N16" s="2">
        <f t="shared" si="0"/>
        <v>631932.68000000005</v>
      </c>
      <c r="O16" s="19"/>
    </row>
    <row r="17" spans="1:15" ht="13.5" x14ac:dyDescent="0.15">
      <c r="A17" s="92" t="s">
        <v>22</v>
      </c>
      <c r="B17" s="2">
        <v>1251087.02</v>
      </c>
      <c r="C17" s="2">
        <v>1118074.3500000001</v>
      </c>
      <c r="D17" s="2">
        <v>1099509.98</v>
      </c>
      <c r="E17" s="2">
        <v>1005002.74</v>
      </c>
      <c r="F17" s="2">
        <v>1087599.05</v>
      </c>
      <c r="G17" s="2">
        <v>1083438.0900000001</v>
      </c>
      <c r="H17" s="2">
        <v>1013562.64</v>
      </c>
      <c r="I17" s="2">
        <v>1041197.3</v>
      </c>
      <c r="J17" s="2">
        <v>1176563.3899999999</v>
      </c>
      <c r="K17" s="2">
        <v>1341807.93</v>
      </c>
      <c r="L17" s="2">
        <v>1258950.96</v>
      </c>
      <c r="M17" s="93"/>
      <c r="N17" s="2">
        <f t="shared" si="0"/>
        <v>12476793.449999999</v>
      </c>
      <c r="O17" s="19"/>
    </row>
    <row r="18" spans="1:15" ht="13.5" x14ac:dyDescent="0.15">
      <c r="A18" s="92" t="s">
        <v>23</v>
      </c>
      <c r="B18" s="2">
        <v>234799.06</v>
      </c>
      <c r="C18" s="2">
        <v>226863.64</v>
      </c>
      <c r="D18" s="2">
        <v>225824.12</v>
      </c>
      <c r="E18" s="2">
        <v>458554.13</v>
      </c>
      <c r="F18" s="2">
        <v>434958.53</v>
      </c>
      <c r="G18" s="2">
        <v>170145.42</v>
      </c>
      <c r="H18" s="2">
        <v>196037.34</v>
      </c>
      <c r="I18" s="2">
        <v>200081.08</v>
      </c>
      <c r="J18" s="2">
        <v>181745.4</v>
      </c>
      <c r="K18" s="2">
        <v>202131.57</v>
      </c>
      <c r="L18" s="2">
        <v>205182.79</v>
      </c>
      <c r="M18" s="93"/>
      <c r="N18" s="2">
        <f t="shared" si="0"/>
        <v>2736323.08</v>
      </c>
      <c r="O18" s="19"/>
    </row>
    <row r="19" spans="1:15" ht="13.5" x14ac:dyDescent="0.15">
      <c r="A19" s="92" t="s">
        <v>24</v>
      </c>
      <c r="B19" s="2">
        <v>356140.7</v>
      </c>
      <c r="C19" s="12">
        <v>453809.61</v>
      </c>
      <c r="D19" s="2">
        <v>390963.94</v>
      </c>
      <c r="E19" s="2">
        <v>357854.01</v>
      </c>
      <c r="F19" s="2">
        <v>447421.1</v>
      </c>
      <c r="G19" s="2">
        <v>461968.34</v>
      </c>
      <c r="H19" s="2">
        <v>365644.36</v>
      </c>
      <c r="I19" s="2">
        <v>434231.7</v>
      </c>
      <c r="J19" s="2">
        <v>408066.13</v>
      </c>
      <c r="K19" s="2">
        <v>398102.34</v>
      </c>
      <c r="L19" s="2">
        <v>401377.59</v>
      </c>
      <c r="M19" s="93"/>
      <c r="N19" s="2">
        <f t="shared" si="0"/>
        <v>4475579.8199999994</v>
      </c>
      <c r="O19" s="19"/>
    </row>
    <row r="20" spans="1:15" ht="13.5" x14ac:dyDescent="0.15">
      <c r="A20" s="92" t="s">
        <v>25</v>
      </c>
      <c r="B20" s="90">
        <v>15455757.630000001</v>
      </c>
      <c r="C20" s="90">
        <v>15690641.16</v>
      </c>
      <c r="D20" s="90">
        <v>15382363.17</v>
      </c>
      <c r="E20" s="90">
        <v>14234488.76</v>
      </c>
      <c r="F20" s="90">
        <v>13985741.83</v>
      </c>
      <c r="G20" s="90">
        <v>16512014.390000001</v>
      </c>
      <c r="H20" s="90">
        <v>12176984.17</v>
      </c>
      <c r="I20" s="90">
        <v>12881813.17</v>
      </c>
      <c r="J20" s="90">
        <v>14253358.789999999</v>
      </c>
      <c r="K20" s="90">
        <v>13934501.800000001</v>
      </c>
      <c r="L20" s="90">
        <v>14846294.75</v>
      </c>
      <c r="M20" s="91"/>
      <c r="N20" s="2">
        <f t="shared" si="0"/>
        <v>159353959.62</v>
      </c>
      <c r="O20" s="19"/>
    </row>
    <row r="21" spans="1:15" ht="14.25" thickBot="1" x14ac:dyDescent="0.2">
      <c r="A21" s="92" t="s">
        <v>26</v>
      </c>
      <c r="B21" s="94">
        <v>450622.98</v>
      </c>
      <c r="C21" s="94">
        <v>427365.61</v>
      </c>
      <c r="D21" s="94">
        <v>597915.25</v>
      </c>
      <c r="E21" s="94">
        <v>576380.63</v>
      </c>
      <c r="F21" s="94">
        <v>403369.51</v>
      </c>
      <c r="G21" s="94">
        <v>399855.17</v>
      </c>
      <c r="H21" s="94">
        <v>371413.59</v>
      </c>
      <c r="I21" s="94">
        <v>387337.08</v>
      </c>
      <c r="J21" s="94">
        <v>315246.23</v>
      </c>
      <c r="K21" s="94">
        <v>449045.06</v>
      </c>
      <c r="L21" s="94">
        <v>406937.85</v>
      </c>
      <c r="M21" s="94"/>
      <c r="N21" s="94">
        <f t="shared" si="0"/>
        <v>4785488.959999999</v>
      </c>
      <c r="O21" s="19"/>
    </row>
    <row r="22" spans="1:15" ht="13.5" x14ac:dyDescent="0.15">
      <c r="A22" s="19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9"/>
    </row>
    <row r="23" spans="1:15" ht="13.5" x14ac:dyDescent="0.15">
      <c r="A23" s="19" t="s">
        <v>9</v>
      </c>
      <c r="B23" s="2">
        <f>SUM(B5:B21)</f>
        <v>106930152.30000003</v>
      </c>
      <c r="C23" s="2">
        <f t="shared" ref="C23:M23" si="1">SUM(C5:C21)</f>
        <v>103778171.40999998</v>
      </c>
      <c r="D23" s="2">
        <f t="shared" si="1"/>
        <v>105866986.90000001</v>
      </c>
      <c r="E23" s="2">
        <f t="shared" si="1"/>
        <v>103556764.69999999</v>
      </c>
      <c r="F23" s="2">
        <f t="shared" si="1"/>
        <v>102675462.23999996</v>
      </c>
      <c r="G23" s="2">
        <f t="shared" si="1"/>
        <v>114411427.67</v>
      </c>
      <c r="H23" s="2">
        <f t="shared" si="1"/>
        <v>96694411.750000015</v>
      </c>
      <c r="I23" s="2">
        <f>SUM(I5:I21)</f>
        <v>97401501.280000001</v>
      </c>
      <c r="J23" s="2">
        <f t="shared" si="1"/>
        <v>108726158.02000003</v>
      </c>
      <c r="K23" s="2">
        <f t="shared" si="1"/>
        <v>102436881.01000001</v>
      </c>
      <c r="L23" s="2">
        <f t="shared" si="1"/>
        <v>107621787.55999997</v>
      </c>
      <c r="M23" s="2">
        <f t="shared" si="1"/>
        <v>0</v>
      </c>
      <c r="N23" s="2">
        <f>SUM(N5:N21)</f>
        <v>1150099704.8400002</v>
      </c>
      <c r="O23" s="19"/>
    </row>
    <row r="24" spans="1:15" ht="13.5" x14ac:dyDescent="0.15">
      <c r="A24" s="19" t="s">
        <v>249</v>
      </c>
      <c r="B24" s="2">
        <v>20849967.18</v>
      </c>
      <c r="C24" s="2">
        <v>21917323.390000001</v>
      </c>
      <c r="D24" s="2">
        <v>22904985.629999999</v>
      </c>
      <c r="E24" s="2">
        <v>22052989.100000001</v>
      </c>
      <c r="F24" s="2">
        <v>24382793.370000001</v>
      </c>
      <c r="G24" s="2">
        <v>28266407.780000001</v>
      </c>
      <c r="H24" s="2">
        <v>21680827.609999999</v>
      </c>
      <c r="I24" s="2">
        <v>20666365.449999999</v>
      </c>
      <c r="J24" s="2">
        <v>26011037.27</v>
      </c>
      <c r="K24" s="2">
        <v>21810801.780000001</v>
      </c>
      <c r="L24" s="2">
        <v>21954301.079999998</v>
      </c>
      <c r="M24" s="2"/>
      <c r="N24" s="2">
        <f>SUM(B24:M24)</f>
        <v>252497799.63999999</v>
      </c>
      <c r="O24" s="19"/>
    </row>
    <row r="25" spans="1:15" ht="13.5" x14ac:dyDescent="0.15">
      <c r="A25" s="19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9"/>
    </row>
    <row r="26" spans="1:15" ht="13.5" x14ac:dyDescent="0.15">
      <c r="A26" s="56" t="s">
        <v>259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9"/>
    </row>
    <row r="27" spans="1:15" ht="13.5" x14ac:dyDescent="0.15">
      <c r="A27" s="1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9"/>
    </row>
    <row r="28" spans="1:15" ht="13.5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35" spans="8:9" x14ac:dyDescent="0.15">
      <c r="H35" s="25"/>
      <c r="I35" s="25"/>
    </row>
    <row r="36" spans="8:9" x14ac:dyDescent="0.15">
      <c r="H36" s="25"/>
      <c r="I36" s="25"/>
    </row>
    <row r="37" spans="8:9" ht="12.75" x14ac:dyDescent="0.2">
      <c r="H37" s="25"/>
      <c r="I37" s="25"/>
    </row>
    <row r="38" spans="8:9" ht="12.75" x14ac:dyDescent="0.2">
      <c r="H38" s="25"/>
      <c r="I38" s="25"/>
    </row>
    <row r="39" spans="8:9" ht="12.75" x14ac:dyDescent="0.2">
      <c r="H39" s="25"/>
      <c r="I39" s="25"/>
    </row>
    <row r="40" spans="8:9" ht="12.75" x14ac:dyDescent="0.2">
      <c r="H40" s="25"/>
      <c r="I40" s="25"/>
    </row>
    <row r="41" spans="8:9" ht="12.75" x14ac:dyDescent="0.2">
      <c r="H41" s="25"/>
      <c r="I41" s="25"/>
    </row>
    <row r="42" spans="8:9" ht="12.75" x14ac:dyDescent="0.2">
      <c r="H42" s="25"/>
      <c r="I42" s="25"/>
    </row>
    <row r="43" spans="8:9" ht="12.75" x14ac:dyDescent="0.2">
      <c r="H43" s="25"/>
      <c r="I43" s="25"/>
    </row>
    <row r="44" spans="8:9" ht="12.75" x14ac:dyDescent="0.2">
      <c r="H44" s="25"/>
      <c r="I44" s="25"/>
    </row>
    <row r="45" spans="8:9" ht="12.75" x14ac:dyDescent="0.2">
      <c r="H45" s="25"/>
      <c r="I45" s="25"/>
    </row>
    <row r="46" spans="8:9" ht="12.75" x14ac:dyDescent="0.2">
      <c r="H46" s="25"/>
      <c r="I46" s="25"/>
    </row>
    <row r="47" spans="8:9" ht="12.75" x14ac:dyDescent="0.2">
      <c r="H47" s="25"/>
      <c r="I47" s="25"/>
    </row>
    <row r="48" spans="8:9" ht="12.75" x14ac:dyDescent="0.2">
      <c r="H48" s="25"/>
      <c r="I48" s="25"/>
    </row>
    <row r="49" spans="8:9" ht="12.75" x14ac:dyDescent="0.2">
      <c r="H49" s="25"/>
      <c r="I49" s="25"/>
    </row>
    <row r="50" spans="8:9" ht="12.75" x14ac:dyDescent="0.2">
      <c r="H50" s="25"/>
      <c r="I50" s="25"/>
    </row>
    <row r="51" spans="8:9" ht="12.75" x14ac:dyDescent="0.2">
      <c r="H51" s="25"/>
      <c r="I51" s="25"/>
    </row>
    <row r="52" spans="8:9" ht="12.75" x14ac:dyDescent="0.2">
      <c r="H52" s="25"/>
      <c r="I52" s="25"/>
    </row>
  </sheetData>
  <mergeCells count="1">
    <mergeCell ref="A1:N1"/>
  </mergeCells>
  <printOptions horizontalCentered="1"/>
  <pageMargins left="0" right="0" top="0.5" bottom="0.5" header="0.5" footer="0.5"/>
  <pageSetup paperSize="5" scale="8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3"/>
  <sheetViews>
    <sheetView workbookViewId="0">
      <selection sqref="A1:N1"/>
    </sheetView>
  </sheetViews>
  <sheetFormatPr defaultRowHeight="12" x14ac:dyDescent="0.15"/>
  <cols>
    <col min="1" max="1" width="13.42578125" style="13" customWidth="1"/>
    <col min="2" max="13" width="15" style="13" bestFit="1" customWidth="1"/>
    <col min="14" max="14" width="22.42578125" style="13" bestFit="1" customWidth="1"/>
    <col min="15" max="256" width="9.140625" style="13"/>
    <col min="257" max="257" width="13.42578125" style="13" customWidth="1"/>
    <col min="258" max="262" width="13.85546875" style="13" bestFit="1" customWidth="1"/>
    <col min="263" max="263" width="14" style="13" bestFit="1" customWidth="1"/>
    <col min="264" max="265" width="13.85546875" style="13" bestFit="1" customWidth="1"/>
    <col min="266" max="269" width="14" style="13" bestFit="1" customWidth="1"/>
    <col min="270" max="270" width="13.5703125" style="13" customWidth="1"/>
    <col min="271" max="512" width="9.140625" style="13"/>
    <col min="513" max="513" width="13.42578125" style="13" customWidth="1"/>
    <col min="514" max="518" width="13.85546875" style="13" bestFit="1" customWidth="1"/>
    <col min="519" max="519" width="14" style="13" bestFit="1" customWidth="1"/>
    <col min="520" max="521" width="13.85546875" style="13" bestFit="1" customWidth="1"/>
    <col min="522" max="525" width="14" style="13" bestFit="1" customWidth="1"/>
    <col min="526" max="526" width="13.5703125" style="13" customWidth="1"/>
    <col min="527" max="768" width="9.140625" style="13"/>
    <col min="769" max="769" width="13.42578125" style="13" customWidth="1"/>
    <col min="770" max="774" width="13.85546875" style="13" bestFit="1" customWidth="1"/>
    <col min="775" max="775" width="14" style="13" bestFit="1" customWidth="1"/>
    <col min="776" max="777" width="13.85546875" style="13" bestFit="1" customWidth="1"/>
    <col min="778" max="781" width="14" style="13" bestFit="1" customWidth="1"/>
    <col min="782" max="782" width="13.5703125" style="13" customWidth="1"/>
    <col min="783" max="1024" width="9.140625" style="13"/>
    <col min="1025" max="1025" width="13.42578125" style="13" customWidth="1"/>
    <col min="1026" max="1030" width="13.85546875" style="13" bestFit="1" customWidth="1"/>
    <col min="1031" max="1031" width="14" style="13" bestFit="1" customWidth="1"/>
    <col min="1032" max="1033" width="13.85546875" style="13" bestFit="1" customWidth="1"/>
    <col min="1034" max="1037" width="14" style="13" bestFit="1" customWidth="1"/>
    <col min="1038" max="1038" width="13.5703125" style="13" customWidth="1"/>
    <col min="1039" max="1280" width="9.140625" style="13"/>
    <col min="1281" max="1281" width="13.42578125" style="13" customWidth="1"/>
    <col min="1282" max="1286" width="13.85546875" style="13" bestFit="1" customWidth="1"/>
    <col min="1287" max="1287" width="14" style="13" bestFit="1" customWidth="1"/>
    <col min="1288" max="1289" width="13.85546875" style="13" bestFit="1" customWidth="1"/>
    <col min="1290" max="1293" width="14" style="13" bestFit="1" customWidth="1"/>
    <col min="1294" max="1294" width="13.5703125" style="13" customWidth="1"/>
    <col min="1295" max="1536" width="9.140625" style="13"/>
    <col min="1537" max="1537" width="13.42578125" style="13" customWidth="1"/>
    <col min="1538" max="1542" width="13.85546875" style="13" bestFit="1" customWidth="1"/>
    <col min="1543" max="1543" width="14" style="13" bestFit="1" customWidth="1"/>
    <col min="1544" max="1545" width="13.85546875" style="13" bestFit="1" customWidth="1"/>
    <col min="1546" max="1549" width="14" style="13" bestFit="1" customWidth="1"/>
    <col min="1550" max="1550" width="13.5703125" style="13" customWidth="1"/>
    <col min="1551" max="1792" width="9.140625" style="13"/>
    <col min="1793" max="1793" width="13.42578125" style="13" customWidth="1"/>
    <col min="1794" max="1798" width="13.85546875" style="13" bestFit="1" customWidth="1"/>
    <col min="1799" max="1799" width="14" style="13" bestFit="1" customWidth="1"/>
    <col min="1800" max="1801" width="13.85546875" style="13" bestFit="1" customWidth="1"/>
    <col min="1802" max="1805" width="14" style="13" bestFit="1" customWidth="1"/>
    <col min="1806" max="1806" width="13.5703125" style="13" customWidth="1"/>
    <col min="1807" max="2048" width="9.140625" style="13"/>
    <col min="2049" max="2049" width="13.42578125" style="13" customWidth="1"/>
    <col min="2050" max="2054" width="13.85546875" style="13" bestFit="1" customWidth="1"/>
    <col min="2055" max="2055" width="14" style="13" bestFit="1" customWidth="1"/>
    <col min="2056" max="2057" width="13.85546875" style="13" bestFit="1" customWidth="1"/>
    <col min="2058" max="2061" width="14" style="13" bestFit="1" customWidth="1"/>
    <col min="2062" max="2062" width="13.5703125" style="13" customWidth="1"/>
    <col min="2063" max="2304" width="9.140625" style="13"/>
    <col min="2305" max="2305" width="13.42578125" style="13" customWidth="1"/>
    <col min="2306" max="2310" width="13.85546875" style="13" bestFit="1" customWidth="1"/>
    <col min="2311" max="2311" width="14" style="13" bestFit="1" customWidth="1"/>
    <col min="2312" max="2313" width="13.85546875" style="13" bestFit="1" customWidth="1"/>
    <col min="2314" max="2317" width="14" style="13" bestFit="1" customWidth="1"/>
    <col min="2318" max="2318" width="13.5703125" style="13" customWidth="1"/>
    <col min="2319" max="2560" width="9.140625" style="13"/>
    <col min="2561" max="2561" width="13.42578125" style="13" customWidth="1"/>
    <col min="2562" max="2566" width="13.85546875" style="13" bestFit="1" customWidth="1"/>
    <col min="2567" max="2567" width="14" style="13" bestFit="1" customWidth="1"/>
    <col min="2568" max="2569" width="13.85546875" style="13" bestFit="1" customWidth="1"/>
    <col min="2570" max="2573" width="14" style="13" bestFit="1" customWidth="1"/>
    <col min="2574" max="2574" width="13.5703125" style="13" customWidth="1"/>
    <col min="2575" max="2816" width="9.140625" style="13"/>
    <col min="2817" max="2817" width="13.42578125" style="13" customWidth="1"/>
    <col min="2818" max="2822" width="13.85546875" style="13" bestFit="1" customWidth="1"/>
    <col min="2823" max="2823" width="14" style="13" bestFit="1" customWidth="1"/>
    <col min="2824" max="2825" width="13.85546875" style="13" bestFit="1" customWidth="1"/>
    <col min="2826" max="2829" width="14" style="13" bestFit="1" customWidth="1"/>
    <col min="2830" max="2830" width="13.5703125" style="13" customWidth="1"/>
    <col min="2831" max="3072" width="9.140625" style="13"/>
    <col min="3073" max="3073" width="13.42578125" style="13" customWidth="1"/>
    <col min="3074" max="3078" width="13.85546875" style="13" bestFit="1" customWidth="1"/>
    <col min="3079" max="3079" width="14" style="13" bestFit="1" customWidth="1"/>
    <col min="3080" max="3081" width="13.85546875" style="13" bestFit="1" customWidth="1"/>
    <col min="3082" max="3085" width="14" style="13" bestFit="1" customWidth="1"/>
    <col min="3086" max="3086" width="13.5703125" style="13" customWidth="1"/>
    <col min="3087" max="3328" width="9.140625" style="13"/>
    <col min="3329" max="3329" width="13.42578125" style="13" customWidth="1"/>
    <col min="3330" max="3334" width="13.85546875" style="13" bestFit="1" customWidth="1"/>
    <col min="3335" max="3335" width="14" style="13" bestFit="1" customWidth="1"/>
    <col min="3336" max="3337" width="13.85546875" style="13" bestFit="1" customWidth="1"/>
    <col min="3338" max="3341" width="14" style="13" bestFit="1" customWidth="1"/>
    <col min="3342" max="3342" width="13.5703125" style="13" customWidth="1"/>
    <col min="3343" max="3584" width="9.140625" style="13"/>
    <col min="3585" max="3585" width="13.42578125" style="13" customWidth="1"/>
    <col min="3586" max="3590" width="13.85546875" style="13" bestFit="1" customWidth="1"/>
    <col min="3591" max="3591" width="14" style="13" bestFit="1" customWidth="1"/>
    <col min="3592" max="3593" width="13.85546875" style="13" bestFit="1" customWidth="1"/>
    <col min="3594" max="3597" width="14" style="13" bestFit="1" customWidth="1"/>
    <col min="3598" max="3598" width="13.5703125" style="13" customWidth="1"/>
    <col min="3599" max="3840" width="9.140625" style="13"/>
    <col min="3841" max="3841" width="13.42578125" style="13" customWidth="1"/>
    <col min="3842" max="3846" width="13.85546875" style="13" bestFit="1" customWidth="1"/>
    <col min="3847" max="3847" width="14" style="13" bestFit="1" customWidth="1"/>
    <col min="3848" max="3849" width="13.85546875" style="13" bestFit="1" customWidth="1"/>
    <col min="3850" max="3853" width="14" style="13" bestFit="1" customWidth="1"/>
    <col min="3854" max="3854" width="13.5703125" style="13" customWidth="1"/>
    <col min="3855" max="4096" width="9.140625" style="13"/>
    <col min="4097" max="4097" width="13.42578125" style="13" customWidth="1"/>
    <col min="4098" max="4102" width="13.85546875" style="13" bestFit="1" customWidth="1"/>
    <col min="4103" max="4103" width="14" style="13" bestFit="1" customWidth="1"/>
    <col min="4104" max="4105" width="13.85546875" style="13" bestFit="1" customWidth="1"/>
    <col min="4106" max="4109" width="14" style="13" bestFit="1" customWidth="1"/>
    <col min="4110" max="4110" width="13.5703125" style="13" customWidth="1"/>
    <col min="4111" max="4352" width="9.140625" style="13"/>
    <col min="4353" max="4353" width="13.42578125" style="13" customWidth="1"/>
    <col min="4354" max="4358" width="13.85546875" style="13" bestFit="1" customWidth="1"/>
    <col min="4359" max="4359" width="14" style="13" bestFit="1" customWidth="1"/>
    <col min="4360" max="4361" width="13.85546875" style="13" bestFit="1" customWidth="1"/>
    <col min="4362" max="4365" width="14" style="13" bestFit="1" customWidth="1"/>
    <col min="4366" max="4366" width="13.5703125" style="13" customWidth="1"/>
    <col min="4367" max="4608" width="9.140625" style="13"/>
    <col min="4609" max="4609" width="13.42578125" style="13" customWidth="1"/>
    <col min="4610" max="4614" width="13.85546875" style="13" bestFit="1" customWidth="1"/>
    <col min="4615" max="4615" width="14" style="13" bestFit="1" customWidth="1"/>
    <col min="4616" max="4617" width="13.85546875" style="13" bestFit="1" customWidth="1"/>
    <col min="4618" max="4621" width="14" style="13" bestFit="1" customWidth="1"/>
    <col min="4622" max="4622" width="13.5703125" style="13" customWidth="1"/>
    <col min="4623" max="4864" width="9.140625" style="13"/>
    <col min="4865" max="4865" width="13.42578125" style="13" customWidth="1"/>
    <col min="4866" max="4870" width="13.85546875" style="13" bestFit="1" customWidth="1"/>
    <col min="4871" max="4871" width="14" style="13" bestFit="1" customWidth="1"/>
    <col min="4872" max="4873" width="13.85546875" style="13" bestFit="1" customWidth="1"/>
    <col min="4874" max="4877" width="14" style="13" bestFit="1" customWidth="1"/>
    <col min="4878" max="4878" width="13.5703125" style="13" customWidth="1"/>
    <col min="4879" max="5120" width="9.140625" style="13"/>
    <col min="5121" max="5121" width="13.42578125" style="13" customWidth="1"/>
    <col min="5122" max="5126" width="13.85546875" style="13" bestFit="1" customWidth="1"/>
    <col min="5127" max="5127" width="14" style="13" bestFit="1" customWidth="1"/>
    <col min="5128" max="5129" width="13.85546875" style="13" bestFit="1" customWidth="1"/>
    <col min="5130" max="5133" width="14" style="13" bestFit="1" customWidth="1"/>
    <col min="5134" max="5134" width="13.5703125" style="13" customWidth="1"/>
    <col min="5135" max="5376" width="9.140625" style="13"/>
    <col min="5377" max="5377" width="13.42578125" style="13" customWidth="1"/>
    <col min="5378" max="5382" width="13.85546875" style="13" bestFit="1" customWidth="1"/>
    <col min="5383" max="5383" width="14" style="13" bestFit="1" customWidth="1"/>
    <col min="5384" max="5385" width="13.85546875" style="13" bestFit="1" customWidth="1"/>
    <col min="5386" max="5389" width="14" style="13" bestFit="1" customWidth="1"/>
    <col min="5390" max="5390" width="13.5703125" style="13" customWidth="1"/>
    <col min="5391" max="5632" width="9.140625" style="13"/>
    <col min="5633" max="5633" width="13.42578125" style="13" customWidth="1"/>
    <col min="5634" max="5638" width="13.85546875" style="13" bestFit="1" customWidth="1"/>
    <col min="5639" max="5639" width="14" style="13" bestFit="1" customWidth="1"/>
    <col min="5640" max="5641" width="13.85546875" style="13" bestFit="1" customWidth="1"/>
    <col min="5642" max="5645" width="14" style="13" bestFit="1" customWidth="1"/>
    <col min="5646" max="5646" width="13.5703125" style="13" customWidth="1"/>
    <col min="5647" max="5888" width="9.140625" style="13"/>
    <col min="5889" max="5889" width="13.42578125" style="13" customWidth="1"/>
    <col min="5890" max="5894" width="13.85546875" style="13" bestFit="1" customWidth="1"/>
    <col min="5895" max="5895" width="14" style="13" bestFit="1" customWidth="1"/>
    <col min="5896" max="5897" width="13.85546875" style="13" bestFit="1" customWidth="1"/>
    <col min="5898" max="5901" width="14" style="13" bestFit="1" customWidth="1"/>
    <col min="5902" max="5902" width="13.5703125" style="13" customWidth="1"/>
    <col min="5903" max="6144" width="9.140625" style="13"/>
    <col min="6145" max="6145" width="13.42578125" style="13" customWidth="1"/>
    <col min="6146" max="6150" width="13.85546875" style="13" bestFit="1" customWidth="1"/>
    <col min="6151" max="6151" width="14" style="13" bestFit="1" customWidth="1"/>
    <col min="6152" max="6153" width="13.85546875" style="13" bestFit="1" customWidth="1"/>
    <col min="6154" max="6157" width="14" style="13" bestFit="1" customWidth="1"/>
    <col min="6158" max="6158" width="13.5703125" style="13" customWidth="1"/>
    <col min="6159" max="6400" width="9.140625" style="13"/>
    <col min="6401" max="6401" width="13.42578125" style="13" customWidth="1"/>
    <col min="6402" max="6406" width="13.85546875" style="13" bestFit="1" customWidth="1"/>
    <col min="6407" max="6407" width="14" style="13" bestFit="1" customWidth="1"/>
    <col min="6408" max="6409" width="13.85546875" style="13" bestFit="1" customWidth="1"/>
    <col min="6410" max="6413" width="14" style="13" bestFit="1" customWidth="1"/>
    <col min="6414" max="6414" width="13.5703125" style="13" customWidth="1"/>
    <col min="6415" max="6656" width="9.140625" style="13"/>
    <col min="6657" max="6657" width="13.42578125" style="13" customWidth="1"/>
    <col min="6658" max="6662" width="13.85546875" style="13" bestFit="1" customWidth="1"/>
    <col min="6663" max="6663" width="14" style="13" bestFit="1" customWidth="1"/>
    <col min="6664" max="6665" width="13.85546875" style="13" bestFit="1" customWidth="1"/>
    <col min="6666" max="6669" width="14" style="13" bestFit="1" customWidth="1"/>
    <col min="6670" max="6670" width="13.5703125" style="13" customWidth="1"/>
    <col min="6671" max="6912" width="9.140625" style="13"/>
    <col min="6913" max="6913" width="13.42578125" style="13" customWidth="1"/>
    <col min="6914" max="6918" width="13.85546875" style="13" bestFit="1" customWidth="1"/>
    <col min="6919" max="6919" width="14" style="13" bestFit="1" customWidth="1"/>
    <col min="6920" max="6921" width="13.85546875" style="13" bestFit="1" customWidth="1"/>
    <col min="6922" max="6925" width="14" style="13" bestFit="1" customWidth="1"/>
    <col min="6926" max="6926" width="13.5703125" style="13" customWidth="1"/>
    <col min="6927" max="7168" width="9.140625" style="13"/>
    <col min="7169" max="7169" width="13.42578125" style="13" customWidth="1"/>
    <col min="7170" max="7174" width="13.85546875" style="13" bestFit="1" customWidth="1"/>
    <col min="7175" max="7175" width="14" style="13" bestFit="1" customWidth="1"/>
    <col min="7176" max="7177" width="13.85546875" style="13" bestFit="1" customWidth="1"/>
    <col min="7178" max="7181" width="14" style="13" bestFit="1" customWidth="1"/>
    <col min="7182" max="7182" width="13.5703125" style="13" customWidth="1"/>
    <col min="7183" max="7424" width="9.140625" style="13"/>
    <col min="7425" max="7425" width="13.42578125" style="13" customWidth="1"/>
    <col min="7426" max="7430" width="13.85546875" style="13" bestFit="1" customWidth="1"/>
    <col min="7431" max="7431" width="14" style="13" bestFit="1" customWidth="1"/>
    <col min="7432" max="7433" width="13.85546875" style="13" bestFit="1" customWidth="1"/>
    <col min="7434" max="7437" width="14" style="13" bestFit="1" customWidth="1"/>
    <col min="7438" max="7438" width="13.5703125" style="13" customWidth="1"/>
    <col min="7439" max="7680" width="9.140625" style="13"/>
    <col min="7681" max="7681" width="13.42578125" style="13" customWidth="1"/>
    <col min="7682" max="7686" width="13.85546875" style="13" bestFit="1" customWidth="1"/>
    <col min="7687" max="7687" width="14" style="13" bestFit="1" customWidth="1"/>
    <col min="7688" max="7689" width="13.85546875" style="13" bestFit="1" customWidth="1"/>
    <col min="7690" max="7693" width="14" style="13" bestFit="1" customWidth="1"/>
    <col min="7694" max="7694" width="13.5703125" style="13" customWidth="1"/>
    <col min="7695" max="7936" width="9.140625" style="13"/>
    <col min="7937" max="7937" width="13.42578125" style="13" customWidth="1"/>
    <col min="7938" max="7942" width="13.85546875" style="13" bestFit="1" customWidth="1"/>
    <col min="7943" max="7943" width="14" style="13" bestFit="1" customWidth="1"/>
    <col min="7944" max="7945" width="13.85546875" style="13" bestFit="1" customWidth="1"/>
    <col min="7946" max="7949" width="14" style="13" bestFit="1" customWidth="1"/>
    <col min="7950" max="7950" width="13.5703125" style="13" customWidth="1"/>
    <col min="7951" max="8192" width="9.140625" style="13"/>
    <col min="8193" max="8193" width="13.42578125" style="13" customWidth="1"/>
    <col min="8194" max="8198" width="13.85546875" style="13" bestFit="1" customWidth="1"/>
    <col min="8199" max="8199" width="14" style="13" bestFit="1" customWidth="1"/>
    <col min="8200" max="8201" width="13.85546875" style="13" bestFit="1" customWidth="1"/>
    <col min="8202" max="8205" width="14" style="13" bestFit="1" customWidth="1"/>
    <col min="8206" max="8206" width="13.5703125" style="13" customWidth="1"/>
    <col min="8207" max="8448" width="9.140625" style="13"/>
    <col min="8449" max="8449" width="13.42578125" style="13" customWidth="1"/>
    <col min="8450" max="8454" width="13.85546875" style="13" bestFit="1" customWidth="1"/>
    <col min="8455" max="8455" width="14" style="13" bestFit="1" customWidth="1"/>
    <col min="8456" max="8457" width="13.85546875" style="13" bestFit="1" customWidth="1"/>
    <col min="8458" max="8461" width="14" style="13" bestFit="1" customWidth="1"/>
    <col min="8462" max="8462" width="13.5703125" style="13" customWidth="1"/>
    <col min="8463" max="8704" width="9.140625" style="13"/>
    <col min="8705" max="8705" width="13.42578125" style="13" customWidth="1"/>
    <col min="8706" max="8710" width="13.85546875" style="13" bestFit="1" customWidth="1"/>
    <col min="8711" max="8711" width="14" style="13" bestFit="1" customWidth="1"/>
    <col min="8712" max="8713" width="13.85546875" style="13" bestFit="1" customWidth="1"/>
    <col min="8714" max="8717" width="14" style="13" bestFit="1" customWidth="1"/>
    <col min="8718" max="8718" width="13.5703125" style="13" customWidth="1"/>
    <col min="8719" max="8960" width="9.140625" style="13"/>
    <col min="8961" max="8961" width="13.42578125" style="13" customWidth="1"/>
    <col min="8962" max="8966" width="13.85546875" style="13" bestFit="1" customWidth="1"/>
    <col min="8967" max="8967" width="14" style="13" bestFit="1" customWidth="1"/>
    <col min="8968" max="8969" width="13.85546875" style="13" bestFit="1" customWidth="1"/>
    <col min="8970" max="8973" width="14" style="13" bestFit="1" customWidth="1"/>
    <col min="8974" max="8974" width="13.5703125" style="13" customWidth="1"/>
    <col min="8975" max="9216" width="9.140625" style="13"/>
    <col min="9217" max="9217" width="13.42578125" style="13" customWidth="1"/>
    <col min="9218" max="9222" width="13.85546875" style="13" bestFit="1" customWidth="1"/>
    <col min="9223" max="9223" width="14" style="13" bestFit="1" customWidth="1"/>
    <col min="9224" max="9225" width="13.85546875" style="13" bestFit="1" customWidth="1"/>
    <col min="9226" max="9229" width="14" style="13" bestFit="1" customWidth="1"/>
    <col min="9230" max="9230" width="13.5703125" style="13" customWidth="1"/>
    <col min="9231" max="9472" width="9.140625" style="13"/>
    <col min="9473" max="9473" width="13.42578125" style="13" customWidth="1"/>
    <col min="9474" max="9478" width="13.85546875" style="13" bestFit="1" customWidth="1"/>
    <col min="9479" max="9479" width="14" style="13" bestFit="1" customWidth="1"/>
    <col min="9480" max="9481" width="13.85546875" style="13" bestFit="1" customWidth="1"/>
    <col min="9482" max="9485" width="14" style="13" bestFit="1" customWidth="1"/>
    <col min="9486" max="9486" width="13.5703125" style="13" customWidth="1"/>
    <col min="9487" max="9728" width="9.140625" style="13"/>
    <col min="9729" max="9729" width="13.42578125" style="13" customWidth="1"/>
    <col min="9730" max="9734" width="13.85546875" style="13" bestFit="1" customWidth="1"/>
    <col min="9735" max="9735" width="14" style="13" bestFit="1" customWidth="1"/>
    <col min="9736" max="9737" width="13.85546875" style="13" bestFit="1" customWidth="1"/>
    <col min="9738" max="9741" width="14" style="13" bestFit="1" customWidth="1"/>
    <col min="9742" max="9742" width="13.5703125" style="13" customWidth="1"/>
    <col min="9743" max="9984" width="9.140625" style="13"/>
    <col min="9985" max="9985" width="13.42578125" style="13" customWidth="1"/>
    <col min="9986" max="9990" width="13.85546875" style="13" bestFit="1" customWidth="1"/>
    <col min="9991" max="9991" width="14" style="13" bestFit="1" customWidth="1"/>
    <col min="9992" max="9993" width="13.85546875" style="13" bestFit="1" customWidth="1"/>
    <col min="9994" max="9997" width="14" style="13" bestFit="1" customWidth="1"/>
    <col min="9998" max="9998" width="13.5703125" style="13" customWidth="1"/>
    <col min="9999" max="10240" width="9.140625" style="13"/>
    <col min="10241" max="10241" width="13.42578125" style="13" customWidth="1"/>
    <col min="10242" max="10246" width="13.85546875" style="13" bestFit="1" customWidth="1"/>
    <col min="10247" max="10247" width="14" style="13" bestFit="1" customWidth="1"/>
    <col min="10248" max="10249" width="13.85546875" style="13" bestFit="1" customWidth="1"/>
    <col min="10250" max="10253" width="14" style="13" bestFit="1" customWidth="1"/>
    <col min="10254" max="10254" width="13.5703125" style="13" customWidth="1"/>
    <col min="10255" max="10496" width="9.140625" style="13"/>
    <col min="10497" max="10497" width="13.42578125" style="13" customWidth="1"/>
    <col min="10498" max="10502" width="13.85546875" style="13" bestFit="1" customWidth="1"/>
    <col min="10503" max="10503" width="14" style="13" bestFit="1" customWidth="1"/>
    <col min="10504" max="10505" width="13.85546875" style="13" bestFit="1" customWidth="1"/>
    <col min="10506" max="10509" width="14" style="13" bestFit="1" customWidth="1"/>
    <col min="10510" max="10510" width="13.5703125" style="13" customWidth="1"/>
    <col min="10511" max="10752" width="9.140625" style="13"/>
    <col min="10753" max="10753" width="13.42578125" style="13" customWidth="1"/>
    <col min="10754" max="10758" width="13.85546875" style="13" bestFit="1" customWidth="1"/>
    <col min="10759" max="10759" width="14" style="13" bestFit="1" customWidth="1"/>
    <col min="10760" max="10761" width="13.85546875" style="13" bestFit="1" customWidth="1"/>
    <col min="10762" max="10765" width="14" style="13" bestFit="1" customWidth="1"/>
    <col min="10766" max="10766" width="13.5703125" style="13" customWidth="1"/>
    <col min="10767" max="11008" width="9.140625" style="13"/>
    <col min="11009" max="11009" width="13.42578125" style="13" customWidth="1"/>
    <col min="11010" max="11014" width="13.85546875" style="13" bestFit="1" customWidth="1"/>
    <col min="11015" max="11015" width="14" style="13" bestFit="1" customWidth="1"/>
    <col min="11016" max="11017" width="13.85546875" style="13" bestFit="1" customWidth="1"/>
    <col min="11018" max="11021" width="14" style="13" bestFit="1" customWidth="1"/>
    <col min="11022" max="11022" width="13.5703125" style="13" customWidth="1"/>
    <col min="11023" max="11264" width="9.140625" style="13"/>
    <col min="11265" max="11265" width="13.42578125" style="13" customWidth="1"/>
    <col min="11266" max="11270" width="13.85546875" style="13" bestFit="1" customWidth="1"/>
    <col min="11271" max="11271" width="14" style="13" bestFit="1" customWidth="1"/>
    <col min="11272" max="11273" width="13.85546875" style="13" bestFit="1" customWidth="1"/>
    <col min="11274" max="11277" width="14" style="13" bestFit="1" customWidth="1"/>
    <col min="11278" max="11278" width="13.5703125" style="13" customWidth="1"/>
    <col min="11279" max="11520" width="9.140625" style="13"/>
    <col min="11521" max="11521" width="13.42578125" style="13" customWidth="1"/>
    <col min="11522" max="11526" width="13.85546875" style="13" bestFit="1" customWidth="1"/>
    <col min="11527" max="11527" width="14" style="13" bestFit="1" customWidth="1"/>
    <col min="11528" max="11529" width="13.85546875" style="13" bestFit="1" customWidth="1"/>
    <col min="11530" max="11533" width="14" style="13" bestFit="1" customWidth="1"/>
    <col min="11534" max="11534" width="13.5703125" style="13" customWidth="1"/>
    <col min="11535" max="11776" width="9.140625" style="13"/>
    <col min="11777" max="11777" width="13.42578125" style="13" customWidth="1"/>
    <col min="11778" max="11782" width="13.85546875" style="13" bestFit="1" customWidth="1"/>
    <col min="11783" max="11783" width="14" style="13" bestFit="1" customWidth="1"/>
    <col min="11784" max="11785" width="13.85546875" style="13" bestFit="1" customWidth="1"/>
    <col min="11786" max="11789" width="14" style="13" bestFit="1" customWidth="1"/>
    <col min="11790" max="11790" width="13.5703125" style="13" customWidth="1"/>
    <col min="11791" max="12032" width="9.140625" style="13"/>
    <col min="12033" max="12033" width="13.42578125" style="13" customWidth="1"/>
    <col min="12034" max="12038" width="13.85546875" style="13" bestFit="1" customWidth="1"/>
    <col min="12039" max="12039" width="14" style="13" bestFit="1" customWidth="1"/>
    <col min="12040" max="12041" width="13.85546875" style="13" bestFit="1" customWidth="1"/>
    <col min="12042" max="12045" width="14" style="13" bestFit="1" customWidth="1"/>
    <col min="12046" max="12046" width="13.5703125" style="13" customWidth="1"/>
    <col min="12047" max="12288" width="9.140625" style="13"/>
    <col min="12289" max="12289" width="13.42578125" style="13" customWidth="1"/>
    <col min="12290" max="12294" width="13.85546875" style="13" bestFit="1" customWidth="1"/>
    <col min="12295" max="12295" width="14" style="13" bestFit="1" customWidth="1"/>
    <col min="12296" max="12297" width="13.85546875" style="13" bestFit="1" customWidth="1"/>
    <col min="12298" max="12301" width="14" style="13" bestFit="1" customWidth="1"/>
    <col min="12302" max="12302" width="13.5703125" style="13" customWidth="1"/>
    <col min="12303" max="12544" width="9.140625" style="13"/>
    <col min="12545" max="12545" width="13.42578125" style="13" customWidth="1"/>
    <col min="12546" max="12550" width="13.85546875" style="13" bestFit="1" customWidth="1"/>
    <col min="12551" max="12551" width="14" style="13" bestFit="1" customWidth="1"/>
    <col min="12552" max="12553" width="13.85546875" style="13" bestFit="1" customWidth="1"/>
    <col min="12554" max="12557" width="14" style="13" bestFit="1" customWidth="1"/>
    <col min="12558" max="12558" width="13.5703125" style="13" customWidth="1"/>
    <col min="12559" max="12800" width="9.140625" style="13"/>
    <col min="12801" max="12801" width="13.42578125" style="13" customWidth="1"/>
    <col min="12802" max="12806" width="13.85546875" style="13" bestFit="1" customWidth="1"/>
    <col min="12807" max="12807" width="14" style="13" bestFit="1" customWidth="1"/>
    <col min="12808" max="12809" width="13.85546875" style="13" bestFit="1" customWidth="1"/>
    <col min="12810" max="12813" width="14" style="13" bestFit="1" customWidth="1"/>
    <col min="12814" max="12814" width="13.5703125" style="13" customWidth="1"/>
    <col min="12815" max="13056" width="9.140625" style="13"/>
    <col min="13057" max="13057" width="13.42578125" style="13" customWidth="1"/>
    <col min="13058" max="13062" width="13.85546875" style="13" bestFit="1" customWidth="1"/>
    <col min="13063" max="13063" width="14" style="13" bestFit="1" customWidth="1"/>
    <col min="13064" max="13065" width="13.85546875" style="13" bestFit="1" customWidth="1"/>
    <col min="13066" max="13069" width="14" style="13" bestFit="1" customWidth="1"/>
    <col min="13070" max="13070" width="13.5703125" style="13" customWidth="1"/>
    <col min="13071" max="13312" width="9.140625" style="13"/>
    <col min="13313" max="13313" width="13.42578125" style="13" customWidth="1"/>
    <col min="13314" max="13318" width="13.85546875" style="13" bestFit="1" customWidth="1"/>
    <col min="13319" max="13319" width="14" style="13" bestFit="1" customWidth="1"/>
    <col min="13320" max="13321" width="13.85546875" style="13" bestFit="1" customWidth="1"/>
    <col min="13322" max="13325" width="14" style="13" bestFit="1" customWidth="1"/>
    <col min="13326" max="13326" width="13.5703125" style="13" customWidth="1"/>
    <col min="13327" max="13568" width="9.140625" style="13"/>
    <col min="13569" max="13569" width="13.42578125" style="13" customWidth="1"/>
    <col min="13570" max="13574" width="13.85546875" style="13" bestFit="1" customWidth="1"/>
    <col min="13575" max="13575" width="14" style="13" bestFit="1" customWidth="1"/>
    <col min="13576" max="13577" width="13.85546875" style="13" bestFit="1" customWidth="1"/>
    <col min="13578" max="13581" width="14" style="13" bestFit="1" customWidth="1"/>
    <col min="13582" max="13582" width="13.5703125" style="13" customWidth="1"/>
    <col min="13583" max="13824" width="9.140625" style="13"/>
    <col min="13825" max="13825" width="13.42578125" style="13" customWidth="1"/>
    <col min="13826" max="13830" width="13.85546875" style="13" bestFit="1" customWidth="1"/>
    <col min="13831" max="13831" width="14" style="13" bestFit="1" customWidth="1"/>
    <col min="13832" max="13833" width="13.85546875" style="13" bestFit="1" customWidth="1"/>
    <col min="13834" max="13837" width="14" style="13" bestFit="1" customWidth="1"/>
    <col min="13838" max="13838" width="13.5703125" style="13" customWidth="1"/>
    <col min="13839" max="14080" width="9.140625" style="13"/>
    <col min="14081" max="14081" width="13.42578125" style="13" customWidth="1"/>
    <col min="14082" max="14086" width="13.85546875" style="13" bestFit="1" customWidth="1"/>
    <col min="14087" max="14087" width="14" style="13" bestFit="1" customWidth="1"/>
    <col min="14088" max="14089" width="13.85546875" style="13" bestFit="1" customWidth="1"/>
    <col min="14090" max="14093" width="14" style="13" bestFit="1" customWidth="1"/>
    <col min="14094" max="14094" width="13.5703125" style="13" customWidth="1"/>
    <col min="14095" max="14336" width="9.140625" style="13"/>
    <col min="14337" max="14337" width="13.42578125" style="13" customWidth="1"/>
    <col min="14338" max="14342" width="13.85546875" style="13" bestFit="1" customWidth="1"/>
    <col min="14343" max="14343" width="14" style="13" bestFit="1" customWidth="1"/>
    <col min="14344" max="14345" width="13.85546875" style="13" bestFit="1" customWidth="1"/>
    <col min="14346" max="14349" width="14" style="13" bestFit="1" customWidth="1"/>
    <col min="14350" max="14350" width="13.5703125" style="13" customWidth="1"/>
    <col min="14351" max="14592" width="9.140625" style="13"/>
    <col min="14593" max="14593" width="13.42578125" style="13" customWidth="1"/>
    <col min="14594" max="14598" width="13.85546875" style="13" bestFit="1" customWidth="1"/>
    <col min="14599" max="14599" width="14" style="13" bestFit="1" customWidth="1"/>
    <col min="14600" max="14601" width="13.85546875" style="13" bestFit="1" customWidth="1"/>
    <col min="14602" max="14605" width="14" style="13" bestFit="1" customWidth="1"/>
    <col min="14606" max="14606" width="13.5703125" style="13" customWidth="1"/>
    <col min="14607" max="14848" width="9.140625" style="13"/>
    <col min="14849" max="14849" width="13.42578125" style="13" customWidth="1"/>
    <col min="14850" max="14854" width="13.85546875" style="13" bestFit="1" customWidth="1"/>
    <col min="14855" max="14855" width="14" style="13" bestFit="1" customWidth="1"/>
    <col min="14856" max="14857" width="13.85546875" style="13" bestFit="1" customWidth="1"/>
    <col min="14858" max="14861" width="14" style="13" bestFit="1" customWidth="1"/>
    <col min="14862" max="14862" width="13.5703125" style="13" customWidth="1"/>
    <col min="14863" max="15104" width="9.140625" style="13"/>
    <col min="15105" max="15105" width="13.42578125" style="13" customWidth="1"/>
    <col min="15106" max="15110" width="13.85546875" style="13" bestFit="1" customWidth="1"/>
    <col min="15111" max="15111" width="14" style="13" bestFit="1" customWidth="1"/>
    <col min="15112" max="15113" width="13.85546875" style="13" bestFit="1" customWidth="1"/>
    <col min="15114" max="15117" width="14" style="13" bestFit="1" customWidth="1"/>
    <col min="15118" max="15118" width="13.5703125" style="13" customWidth="1"/>
    <col min="15119" max="15360" width="9.140625" style="13"/>
    <col min="15361" max="15361" width="13.42578125" style="13" customWidth="1"/>
    <col min="15362" max="15366" width="13.85546875" style="13" bestFit="1" customWidth="1"/>
    <col min="15367" max="15367" width="14" style="13" bestFit="1" customWidth="1"/>
    <col min="15368" max="15369" width="13.85546875" style="13" bestFit="1" customWidth="1"/>
    <col min="15370" max="15373" width="14" style="13" bestFit="1" customWidth="1"/>
    <col min="15374" max="15374" width="13.5703125" style="13" customWidth="1"/>
    <col min="15375" max="15616" width="9.140625" style="13"/>
    <col min="15617" max="15617" width="13.42578125" style="13" customWidth="1"/>
    <col min="15618" max="15622" width="13.85546875" style="13" bestFit="1" customWidth="1"/>
    <col min="15623" max="15623" width="14" style="13" bestFit="1" customWidth="1"/>
    <col min="15624" max="15625" width="13.85546875" style="13" bestFit="1" customWidth="1"/>
    <col min="15626" max="15629" width="14" style="13" bestFit="1" customWidth="1"/>
    <col min="15630" max="15630" width="13.5703125" style="13" customWidth="1"/>
    <col min="15631" max="15872" width="9.140625" style="13"/>
    <col min="15873" max="15873" width="13.42578125" style="13" customWidth="1"/>
    <col min="15874" max="15878" width="13.85546875" style="13" bestFit="1" customWidth="1"/>
    <col min="15879" max="15879" width="14" style="13" bestFit="1" customWidth="1"/>
    <col min="15880" max="15881" width="13.85546875" style="13" bestFit="1" customWidth="1"/>
    <col min="15882" max="15885" width="14" style="13" bestFit="1" customWidth="1"/>
    <col min="15886" max="15886" width="13.5703125" style="13" customWidth="1"/>
    <col min="15887" max="16128" width="9.140625" style="13"/>
    <col min="16129" max="16129" width="13.42578125" style="13" customWidth="1"/>
    <col min="16130" max="16134" width="13.85546875" style="13" bestFit="1" customWidth="1"/>
    <col min="16135" max="16135" width="14" style="13" bestFit="1" customWidth="1"/>
    <col min="16136" max="16137" width="13.85546875" style="13" bestFit="1" customWidth="1"/>
    <col min="16138" max="16141" width="14" style="13" bestFit="1" customWidth="1"/>
    <col min="16142" max="16142" width="13.5703125" style="13" customWidth="1"/>
    <col min="16143" max="16384" width="9.140625" style="13"/>
  </cols>
  <sheetData>
    <row r="1" spans="1:15" ht="18.75" x14ac:dyDescent="0.25">
      <c r="A1" s="111" t="s">
        <v>273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5" ht="13.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12" t="s">
        <v>250</v>
      </c>
      <c r="O2" s="19"/>
    </row>
    <row r="3" spans="1:15" s="14" customFormat="1" ht="13.5" x14ac:dyDescent="0.15">
      <c r="A3" s="18" t="s">
        <v>2</v>
      </c>
      <c r="B3" s="18" t="s">
        <v>27</v>
      </c>
      <c r="C3" s="18" t="s">
        <v>28</v>
      </c>
      <c r="D3" s="18" t="s">
        <v>29</v>
      </c>
      <c r="E3" s="18" t="s">
        <v>30</v>
      </c>
      <c r="F3" s="18" t="s">
        <v>31</v>
      </c>
      <c r="G3" s="18" t="s">
        <v>32</v>
      </c>
      <c r="H3" s="18" t="s">
        <v>33</v>
      </c>
      <c r="I3" s="18" t="s">
        <v>34</v>
      </c>
      <c r="J3" s="18" t="s">
        <v>35</v>
      </c>
      <c r="K3" s="18" t="s">
        <v>36</v>
      </c>
      <c r="L3" s="18" t="s">
        <v>37</v>
      </c>
      <c r="M3" s="18" t="s">
        <v>38</v>
      </c>
      <c r="N3" s="112"/>
      <c r="O3" s="18"/>
    </row>
    <row r="4" spans="1:15" ht="13.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3.5" x14ac:dyDescent="0.15">
      <c r="A5" s="19" t="s">
        <v>10</v>
      </c>
      <c r="B5" s="20">
        <v>293610.18</v>
      </c>
      <c r="C5" s="20">
        <v>304814.87</v>
      </c>
      <c r="D5" s="20">
        <v>305051.93</v>
      </c>
      <c r="E5" s="20">
        <v>312582.11</v>
      </c>
      <c r="F5" s="20">
        <v>315175.90999999997</v>
      </c>
      <c r="G5" s="20">
        <v>381275.69</v>
      </c>
      <c r="H5" s="20">
        <v>277996.03999999998</v>
      </c>
      <c r="I5" s="20">
        <v>280022.7</v>
      </c>
      <c r="J5" s="20">
        <v>315896.33</v>
      </c>
      <c r="K5" s="35">
        <v>318016.01</v>
      </c>
      <c r="L5" s="20">
        <v>360091.21</v>
      </c>
      <c r="M5" s="20"/>
      <c r="N5" s="20">
        <f>SUM(B5:M5)</f>
        <v>3464532.9799999995</v>
      </c>
      <c r="O5" s="19"/>
    </row>
    <row r="6" spans="1:15" ht="13.5" x14ac:dyDescent="0.15">
      <c r="A6" s="19" t="s">
        <v>11</v>
      </c>
      <c r="B6" s="20">
        <v>121475.7</v>
      </c>
      <c r="C6" s="20">
        <v>124669.25</v>
      </c>
      <c r="D6" s="20">
        <v>134683.99</v>
      </c>
      <c r="E6" s="20">
        <v>151188.57</v>
      </c>
      <c r="F6" s="20">
        <v>162240.1</v>
      </c>
      <c r="G6" s="20">
        <v>208550.47</v>
      </c>
      <c r="H6" s="20">
        <v>127805.05</v>
      </c>
      <c r="I6" s="20">
        <v>119651.58</v>
      </c>
      <c r="J6" s="20">
        <v>139559.82999999999</v>
      </c>
      <c r="K6" s="35">
        <v>124698.19</v>
      </c>
      <c r="L6" s="20">
        <v>126071.02</v>
      </c>
      <c r="M6" s="20"/>
      <c r="N6" s="20">
        <f t="shared" ref="N6:N21" si="0">SUM(B6:M6)</f>
        <v>1540593.75</v>
      </c>
      <c r="O6" s="19"/>
    </row>
    <row r="7" spans="1:15" ht="13.5" x14ac:dyDescent="0.15">
      <c r="A7" s="19" t="s">
        <v>12</v>
      </c>
      <c r="B7" s="20">
        <v>14547760.35</v>
      </c>
      <c r="C7" s="20">
        <v>15798694.9</v>
      </c>
      <c r="D7" s="20">
        <v>16111591.09</v>
      </c>
      <c r="E7" s="20">
        <v>15632064.32</v>
      </c>
      <c r="F7" s="20">
        <v>17330982.07</v>
      </c>
      <c r="G7" s="20">
        <v>20544513.989999998</v>
      </c>
      <c r="H7" s="20">
        <v>15388011.720000001</v>
      </c>
      <c r="I7" s="20">
        <v>14258177.939999999</v>
      </c>
      <c r="J7" s="20">
        <v>19450820.789999999</v>
      </c>
      <c r="K7" s="35">
        <v>15232468.130000001</v>
      </c>
      <c r="L7" s="20">
        <v>15726399.26</v>
      </c>
      <c r="M7" s="20"/>
      <c r="N7" s="20">
        <f t="shared" si="0"/>
        <v>180021484.55999997</v>
      </c>
      <c r="O7" s="19"/>
    </row>
    <row r="8" spans="1:15" ht="13.5" x14ac:dyDescent="0.15">
      <c r="A8" s="19" t="s">
        <v>13</v>
      </c>
      <c r="B8" s="20">
        <v>459521.01</v>
      </c>
      <c r="C8" s="20">
        <v>388647.29</v>
      </c>
      <c r="D8" s="20">
        <v>485588.34</v>
      </c>
      <c r="E8" s="20">
        <v>369289.73</v>
      </c>
      <c r="F8" s="20">
        <v>412190.44</v>
      </c>
      <c r="G8" s="20">
        <v>418078.15</v>
      </c>
      <c r="H8" s="20">
        <v>376144.42</v>
      </c>
      <c r="I8" s="20">
        <v>334987.01</v>
      </c>
      <c r="J8" s="20">
        <v>366266.28</v>
      </c>
      <c r="K8" s="35">
        <v>355058.62</v>
      </c>
      <c r="L8" s="20">
        <v>379015.1</v>
      </c>
      <c r="M8" s="20"/>
      <c r="N8" s="20">
        <f t="shared" si="0"/>
        <v>4344786.3899999997</v>
      </c>
      <c r="O8" s="19"/>
    </row>
    <row r="9" spans="1:15" ht="13.5" x14ac:dyDescent="0.15">
      <c r="A9" s="19" t="s">
        <v>14</v>
      </c>
      <c r="B9" s="20">
        <v>559289.73</v>
      </c>
      <c r="C9" s="20">
        <v>535681.4</v>
      </c>
      <c r="D9" s="20">
        <v>552967.09</v>
      </c>
      <c r="E9" s="20">
        <v>509016.59</v>
      </c>
      <c r="F9" s="20">
        <v>597073.53</v>
      </c>
      <c r="G9" s="20">
        <v>617835.99</v>
      </c>
      <c r="H9" s="20">
        <v>497662.56</v>
      </c>
      <c r="I9" s="20">
        <v>639880.14</v>
      </c>
      <c r="J9" s="20">
        <v>541468.30000000005</v>
      </c>
      <c r="K9" s="35">
        <v>489159.71</v>
      </c>
      <c r="L9" s="20">
        <v>573715.9</v>
      </c>
      <c r="M9" s="20"/>
      <c r="N9" s="20">
        <f t="shared" si="0"/>
        <v>6113750.9400000004</v>
      </c>
      <c r="O9" s="19"/>
    </row>
    <row r="10" spans="1:15" ht="13.5" x14ac:dyDescent="0.15">
      <c r="A10" s="19" t="s">
        <v>15</v>
      </c>
      <c r="B10" s="20">
        <v>21870.59</v>
      </c>
      <c r="C10" s="20">
        <v>23184.75</v>
      </c>
      <c r="D10" s="20">
        <v>24178.26</v>
      </c>
      <c r="E10" s="20">
        <v>9119.68</v>
      </c>
      <c r="F10" s="20">
        <v>53952.26</v>
      </c>
      <c r="G10" s="20">
        <v>21445.45</v>
      </c>
      <c r="H10" s="20">
        <v>14963.71</v>
      </c>
      <c r="I10" s="20">
        <v>3866.82</v>
      </c>
      <c r="J10" s="20">
        <v>8002.99</v>
      </c>
      <c r="K10" s="20">
        <v>7513.34</v>
      </c>
      <c r="L10" s="20">
        <v>7040.65</v>
      </c>
      <c r="M10" s="20"/>
      <c r="N10" s="20">
        <f t="shared" si="0"/>
        <v>195138.5</v>
      </c>
      <c r="O10" s="19"/>
    </row>
    <row r="11" spans="1:15" ht="13.5" x14ac:dyDescent="0.15">
      <c r="A11" s="19" t="s">
        <v>16</v>
      </c>
      <c r="B11" s="20">
        <v>98777.29</v>
      </c>
      <c r="C11" s="20">
        <v>116009.22</v>
      </c>
      <c r="D11" s="20">
        <v>111723.64</v>
      </c>
      <c r="E11" s="20">
        <v>100728.67</v>
      </c>
      <c r="F11" s="20">
        <v>213072.89</v>
      </c>
      <c r="G11" s="20">
        <v>158422.45000000001</v>
      </c>
      <c r="H11" s="20">
        <v>106136.38</v>
      </c>
      <c r="I11" s="20">
        <v>156757.44</v>
      </c>
      <c r="J11" s="20">
        <v>268125.98</v>
      </c>
      <c r="K11" s="35">
        <v>340993.78</v>
      </c>
      <c r="L11" s="20">
        <v>133237.44</v>
      </c>
      <c r="M11" s="20"/>
      <c r="N11" s="20">
        <f t="shared" si="0"/>
        <v>1803985.18</v>
      </c>
      <c r="O11" s="19"/>
    </row>
    <row r="12" spans="1:15" ht="13.5" x14ac:dyDescent="0.15">
      <c r="A12" s="19" t="s">
        <v>17</v>
      </c>
      <c r="B12" s="20">
        <v>293818.3</v>
      </c>
      <c r="C12" s="20">
        <v>251906.05</v>
      </c>
      <c r="D12" s="20">
        <v>378995.1</v>
      </c>
      <c r="E12" s="20">
        <v>188639.76</v>
      </c>
      <c r="F12" s="20">
        <v>225291.51999999999</v>
      </c>
      <c r="G12" s="20">
        <v>221596.73</v>
      </c>
      <c r="H12" s="20">
        <v>214562.92</v>
      </c>
      <c r="I12" s="20">
        <v>186987.87</v>
      </c>
      <c r="J12" s="20">
        <v>219509.01</v>
      </c>
      <c r="K12" s="35">
        <v>208952.05</v>
      </c>
      <c r="L12" s="20">
        <v>178562.78</v>
      </c>
      <c r="M12" s="20"/>
      <c r="N12" s="20">
        <f t="shared" si="0"/>
        <v>2568822.0899999994</v>
      </c>
      <c r="O12" s="19"/>
    </row>
    <row r="13" spans="1:15" ht="13.5" x14ac:dyDescent="0.15">
      <c r="A13" s="19" t="s">
        <v>18</v>
      </c>
      <c r="B13" s="20">
        <v>183566.62</v>
      </c>
      <c r="C13" s="20">
        <v>81299.509999999995</v>
      </c>
      <c r="D13" s="20">
        <v>252991.63</v>
      </c>
      <c r="E13" s="20">
        <v>238243.18</v>
      </c>
      <c r="F13" s="20">
        <v>383265.07</v>
      </c>
      <c r="G13" s="20">
        <v>323396.52</v>
      </c>
      <c r="H13" s="20">
        <v>571639.02</v>
      </c>
      <c r="I13" s="20">
        <v>211120.06</v>
      </c>
      <c r="J13" s="20">
        <v>81626.84</v>
      </c>
      <c r="K13" s="35">
        <v>85267.26</v>
      </c>
      <c r="L13" s="20">
        <v>87709.47</v>
      </c>
      <c r="M13" s="20"/>
      <c r="N13" s="20">
        <f t="shared" si="0"/>
        <v>2500125.1799999997</v>
      </c>
      <c r="O13" s="19"/>
    </row>
    <row r="14" spans="1:15" ht="13.5" x14ac:dyDescent="0.15">
      <c r="A14" s="19" t="s">
        <v>19</v>
      </c>
      <c r="B14" s="20">
        <v>21091.72</v>
      </c>
      <c r="C14" s="20">
        <v>23092.31</v>
      </c>
      <c r="D14" s="20">
        <v>27730.31</v>
      </c>
      <c r="E14" s="20">
        <v>26800.39</v>
      </c>
      <c r="F14" s="20">
        <v>31352.44</v>
      </c>
      <c r="G14" s="20">
        <v>40389.629999999997</v>
      </c>
      <c r="H14" s="20">
        <v>63476.31</v>
      </c>
      <c r="I14" s="20">
        <v>22172.92</v>
      </c>
      <c r="J14" s="20">
        <v>27229.15</v>
      </c>
      <c r="K14" s="35">
        <v>21369.19</v>
      </c>
      <c r="L14" s="20">
        <v>21517.4</v>
      </c>
      <c r="M14" s="20"/>
      <c r="N14" s="20">
        <f t="shared" si="0"/>
        <v>326221.77</v>
      </c>
      <c r="O14" s="19"/>
    </row>
    <row r="15" spans="1:15" ht="13.5" x14ac:dyDescent="0.15">
      <c r="A15" s="19" t="s">
        <v>20</v>
      </c>
      <c r="B15" s="20">
        <v>279022.46000000002</v>
      </c>
      <c r="C15" s="20">
        <v>285450.08</v>
      </c>
      <c r="D15" s="20">
        <v>320699.15000000002</v>
      </c>
      <c r="E15" s="20">
        <v>275676.61</v>
      </c>
      <c r="F15" s="20">
        <v>321055.74</v>
      </c>
      <c r="G15" s="20">
        <v>394507.35</v>
      </c>
      <c r="H15" s="20">
        <v>317402.89</v>
      </c>
      <c r="I15" s="20">
        <v>298029.88</v>
      </c>
      <c r="J15" s="20">
        <v>322936.8</v>
      </c>
      <c r="K15" s="35">
        <v>310177.64</v>
      </c>
      <c r="L15" s="20">
        <v>284838.62</v>
      </c>
      <c r="M15" s="20"/>
      <c r="N15" s="20">
        <f t="shared" si="0"/>
        <v>3409797.22</v>
      </c>
      <c r="O15" s="19"/>
    </row>
    <row r="16" spans="1:15" ht="13.5" x14ac:dyDescent="0.15">
      <c r="A16" s="19" t="s">
        <v>21</v>
      </c>
      <c r="B16" s="20">
        <v>18725.86</v>
      </c>
      <c r="C16" s="20">
        <v>18693.509999999998</v>
      </c>
      <c r="D16" s="20">
        <v>25158.42</v>
      </c>
      <c r="E16" s="20">
        <v>21578.13</v>
      </c>
      <c r="F16" s="20">
        <v>30943.38</v>
      </c>
      <c r="G16" s="20">
        <v>25471.47</v>
      </c>
      <c r="H16" s="20">
        <v>22113.77</v>
      </c>
      <c r="I16" s="20">
        <v>16397.09</v>
      </c>
      <c r="J16" s="20">
        <v>27877.8</v>
      </c>
      <c r="K16" s="35">
        <v>20120.75</v>
      </c>
      <c r="L16" s="20">
        <v>29535.31</v>
      </c>
      <c r="M16" s="20"/>
      <c r="N16" s="20">
        <f t="shared" si="0"/>
        <v>256615.49</v>
      </c>
      <c r="O16" s="19"/>
    </row>
    <row r="17" spans="1:15" ht="13.5" x14ac:dyDescent="0.15">
      <c r="A17" s="19" t="s">
        <v>22</v>
      </c>
      <c r="B17" s="20">
        <v>309663.3</v>
      </c>
      <c r="C17" s="20">
        <v>290996.43</v>
      </c>
      <c r="D17" s="20">
        <v>330674.82</v>
      </c>
      <c r="E17" s="20">
        <v>354164.93</v>
      </c>
      <c r="F17" s="20">
        <v>308436.15999999997</v>
      </c>
      <c r="G17" s="20">
        <v>372523.44</v>
      </c>
      <c r="H17" s="20">
        <v>277024.31</v>
      </c>
      <c r="I17" s="20">
        <v>305191.06</v>
      </c>
      <c r="J17" s="20">
        <v>331139.46000000002</v>
      </c>
      <c r="K17" s="35">
        <v>281420.55</v>
      </c>
      <c r="L17" s="20">
        <v>316986.3</v>
      </c>
      <c r="M17" s="20"/>
      <c r="N17" s="20">
        <f>SUM(B17:M17)</f>
        <v>3478220.7599999993</v>
      </c>
      <c r="O17" s="19"/>
    </row>
    <row r="18" spans="1:15" ht="13.5" x14ac:dyDescent="0.15">
      <c r="A18" s="19" t="s">
        <v>23</v>
      </c>
      <c r="B18" s="20">
        <v>99559.15</v>
      </c>
      <c r="C18" s="20">
        <v>115746.94</v>
      </c>
      <c r="D18" s="20">
        <v>94131.67</v>
      </c>
      <c r="E18" s="20">
        <v>100121.86</v>
      </c>
      <c r="F18" s="20">
        <v>94533.35</v>
      </c>
      <c r="G18" s="20">
        <v>132293.66</v>
      </c>
      <c r="H18" s="20">
        <v>59667.88</v>
      </c>
      <c r="I18" s="20">
        <v>90756.01</v>
      </c>
      <c r="J18" s="2">
        <v>66878.37</v>
      </c>
      <c r="K18" s="20">
        <v>98726.7</v>
      </c>
      <c r="L18" s="20">
        <v>91651.14</v>
      </c>
      <c r="M18" s="20"/>
      <c r="N18" s="20">
        <f t="shared" si="0"/>
        <v>1044066.73</v>
      </c>
      <c r="O18" s="19"/>
    </row>
    <row r="19" spans="1:15" ht="13.5" x14ac:dyDescent="0.15">
      <c r="A19" s="19" t="s">
        <v>24</v>
      </c>
      <c r="B19" s="20">
        <v>129790.59</v>
      </c>
      <c r="C19" s="20">
        <v>175020.45</v>
      </c>
      <c r="D19" s="20">
        <v>152133.63</v>
      </c>
      <c r="E19" s="20">
        <v>158508.35999999999</v>
      </c>
      <c r="F19" s="20">
        <v>192579.38</v>
      </c>
      <c r="G19" s="20">
        <v>164366.89000000001</v>
      </c>
      <c r="H19" s="20">
        <v>178567.94</v>
      </c>
      <c r="I19" s="20">
        <v>465111.22</v>
      </c>
      <c r="J19" s="2">
        <v>258321.86</v>
      </c>
      <c r="K19" s="20">
        <v>246014.78</v>
      </c>
      <c r="L19" s="20">
        <v>286001.65000000002</v>
      </c>
      <c r="M19" s="20"/>
      <c r="N19" s="20">
        <f t="shared" si="0"/>
        <v>2406416.7499999995</v>
      </c>
      <c r="O19" s="19"/>
    </row>
    <row r="20" spans="1:15" ht="13.5" x14ac:dyDescent="0.15">
      <c r="A20" s="19" t="s">
        <v>25</v>
      </c>
      <c r="B20" s="20">
        <v>3216019.5</v>
      </c>
      <c r="C20" s="20">
        <v>3260865.58</v>
      </c>
      <c r="D20" s="20">
        <v>3331151.84</v>
      </c>
      <c r="E20" s="20">
        <v>3131342.67</v>
      </c>
      <c r="F20" s="20">
        <v>3495943.84</v>
      </c>
      <c r="G20" s="20">
        <v>4069320.64</v>
      </c>
      <c r="H20" s="20">
        <v>3014281.08</v>
      </c>
      <c r="I20" s="20">
        <v>2905015.42</v>
      </c>
      <c r="J20" s="2">
        <v>3360691.78</v>
      </c>
      <c r="K20" s="20">
        <v>3353357.33</v>
      </c>
      <c r="L20" s="20">
        <v>3218204.4</v>
      </c>
      <c r="M20" s="20"/>
      <c r="N20" s="20">
        <f t="shared" si="0"/>
        <v>36356194.079999998</v>
      </c>
      <c r="O20" s="19"/>
    </row>
    <row r="21" spans="1:15" ht="13.5" x14ac:dyDescent="0.15">
      <c r="A21" s="19" t="s">
        <v>26</v>
      </c>
      <c r="B21" s="44">
        <v>196404.83</v>
      </c>
      <c r="C21" s="44">
        <v>122550.85</v>
      </c>
      <c r="D21" s="44">
        <v>265534.71999999997</v>
      </c>
      <c r="E21" s="44">
        <v>473923.54</v>
      </c>
      <c r="F21" s="44">
        <v>214705.29</v>
      </c>
      <c r="G21" s="44">
        <v>172419.26</v>
      </c>
      <c r="H21" s="44">
        <v>173371.61</v>
      </c>
      <c r="I21" s="44">
        <v>372240.29</v>
      </c>
      <c r="J21" s="44">
        <v>224685.7</v>
      </c>
      <c r="K21" s="44">
        <v>317487.75</v>
      </c>
      <c r="L21" s="44">
        <v>133723.43</v>
      </c>
      <c r="M21" s="44"/>
      <c r="N21" s="44">
        <f t="shared" si="0"/>
        <v>2667047.2700000005</v>
      </c>
      <c r="O21" s="19"/>
    </row>
    <row r="22" spans="1:15" ht="13.5" x14ac:dyDescent="0.1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/>
    </row>
    <row r="23" spans="1:15" ht="13.5" x14ac:dyDescent="0.15">
      <c r="A23" s="19" t="s">
        <v>9</v>
      </c>
      <c r="B23" s="20">
        <f>SUM(B5:B22)</f>
        <v>20849967.179999996</v>
      </c>
      <c r="C23" s="20">
        <f>SUM(C5:C22)</f>
        <v>21917323.390000001</v>
      </c>
      <c r="D23" s="20">
        <f>SUM(D5:D22)</f>
        <v>22904985.630000003</v>
      </c>
      <c r="E23" s="20">
        <f t="shared" ref="E23:N23" si="1">SUM(E5:E22)</f>
        <v>22052989.100000001</v>
      </c>
      <c r="F23" s="20">
        <f t="shared" si="1"/>
        <v>24382793.370000005</v>
      </c>
      <c r="G23" s="20">
        <f t="shared" si="1"/>
        <v>28266407.779999997</v>
      </c>
      <c r="H23" s="20">
        <f>SUM(H5:H22)</f>
        <v>21680827.609999999</v>
      </c>
      <c r="I23" s="20">
        <f t="shared" si="1"/>
        <v>20666365.449999996</v>
      </c>
      <c r="J23" s="20">
        <f>SUM(J5:J22)</f>
        <v>26011037.270000003</v>
      </c>
      <c r="K23" s="20">
        <f t="shared" si="1"/>
        <v>21810801.780000009</v>
      </c>
      <c r="L23" s="20">
        <f t="shared" si="1"/>
        <v>21954301.079999994</v>
      </c>
      <c r="M23" s="20">
        <f t="shared" si="1"/>
        <v>0</v>
      </c>
      <c r="N23" s="20">
        <f t="shared" si="1"/>
        <v>252497799.63999996</v>
      </c>
      <c r="O23" s="19"/>
    </row>
    <row r="24" spans="1:15" ht="13.5" x14ac:dyDescent="0.15">
      <c r="A24" s="19"/>
      <c r="B24" s="20"/>
      <c r="C24" s="20"/>
      <c r="D24" s="20"/>
      <c r="E24" s="20"/>
      <c r="F24" s="20"/>
      <c r="G24" s="20"/>
      <c r="H24" s="20"/>
      <c r="I24" s="20"/>
      <c r="J24" s="19"/>
      <c r="K24" s="19"/>
      <c r="L24" s="19"/>
      <c r="M24" s="20"/>
      <c r="N24" s="20"/>
      <c r="O24" s="19"/>
    </row>
    <row r="25" spans="1:15" x14ac:dyDescent="0.15">
      <c r="N25" s="1"/>
    </row>
    <row r="33" ht="12" customHeight="1" x14ac:dyDescent="0.15"/>
  </sheetData>
  <mergeCells count="2">
    <mergeCell ref="N2:N3"/>
    <mergeCell ref="A1:N1"/>
  </mergeCells>
  <pageMargins left="0.75" right="0.75" top="1" bottom="1" header="0.5" footer="0.5"/>
  <pageSetup paperSize="5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29"/>
  <sheetViews>
    <sheetView zoomScaleNormal="100" workbookViewId="0">
      <selection activeCell="L24" sqref="L24"/>
    </sheetView>
  </sheetViews>
  <sheetFormatPr defaultRowHeight="12" x14ac:dyDescent="0.15"/>
  <cols>
    <col min="1" max="1" width="16" style="13" customWidth="1"/>
    <col min="2" max="13" width="15" style="13" bestFit="1" customWidth="1"/>
    <col min="14" max="14" width="17.42578125" style="13" bestFit="1" customWidth="1"/>
    <col min="15" max="256" width="9.140625" style="13"/>
    <col min="257" max="257" width="13.28515625" style="13" customWidth="1"/>
    <col min="258" max="258" width="14" style="13" bestFit="1" customWidth="1"/>
    <col min="259" max="266" width="13.85546875" style="13" bestFit="1" customWidth="1"/>
    <col min="267" max="268" width="14" style="13" bestFit="1" customWidth="1"/>
    <col min="269" max="269" width="13.5703125" style="13" customWidth="1"/>
    <col min="270" max="270" width="16" style="13" bestFit="1" customWidth="1"/>
    <col min="271" max="512" width="9.140625" style="13"/>
    <col min="513" max="513" width="13.28515625" style="13" customWidth="1"/>
    <col min="514" max="514" width="14" style="13" bestFit="1" customWidth="1"/>
    <col min="515" max="522" width="13.85546875" style="13" bestFit="1" customWidth="1"/>
    <col min="523" max="524" width="14" style="13" bestFit="1" customWidth="1"/>
    <col min="525" max="525" width="13.5703125" style="13" customWidth="1"/>
    <col min="526" max="526" width="16" style="13" bestFit="1" customWidth="1"/>
    <col min="527" max="768" width="9.140625" style="13"/>
    <col min="769" max="769" width="13.28515625" style="13" customWidth="1"/>
    <col min="770" max="770" width="14" style="13" bestFit="1" customWidth="1"/>
    <col min="771" max="778" width="13.85546875" style="13" bestFit="1" customWidth="1"/>
    <col min="779" max="780" width="14" style="13" bestFit="1" customWidth="1"/>
    <col min="781" max="781" width="13.5703125" style="13" customWidth="1"/>
    <col min="782" max="782" width="16" style="13" bestFit="1" customWidth="1"/>
    <col min="783" max="1024" width="9.140625" style="13"/>
    <col min="1025" max="1025" width="13.28515625" style="13" customWidth="1"/>
    <col min="1026" max="1026" width="14" style="13" bestFit="1" customWidth="1"/>
    <col min="1027" max="1034" width="13.85546875" style="13" bestFit="1" customWidth="1"/>
    <col min="1035" max="1036" width="14" style="13" bestFit="1" customWidth="1"/>
    <col min="1037" max="1037" width="13.5703125" style="13" customWidth="1"/>
    <col min="1038" max="1038" width="16" style="13" bestFit="1" customWidth="1"/>
    <col min="1039" max="1280" width="9.140625" style="13"/>
    <col min="1281" max="1281" width="13.28515625" style="13" customWidth="1"/>
    <col min="1282" max="1282" width="14" style="13" bestFit="1" customWidth="1"/>
    <col min="1283" max="1290" width="13.85546875" style="13" bestFit="1" customWidth="1"/>
    <col min="1291" max="1292" width="14" style="13" bestFit="1" customWidth="1"/>
    <col min="1293" max="1293" width="13.5703125" style="13" customWidth="1"/>
    <col min="1294" max="1294" width="16" style="13" bestFit="1" customWidth="1"/>
    <col min="1295" max="1536" width="9.140625" style="13"/>
    <col min="1537" max="1537" width="13.28515625" style="13" customWidth="1"/>
    <col min="1538" max="1538" width="14" style="13" bestFit="1" customWidth="1"/>
    <col min="1539" max="1546" width="13.85546875" style="13" bestFit="1" customWidth="1"/>
    <col min="1547" max="1548" width="14" style="13" bestFit="1" customWidth="1"/>
    <col min="1549" max="1549" width="13.5703125" style="13" customWidth="1"/>
    <col min="1550" max="1550" width="16" style="13" bestFit="1" customWidth="1"/>
    <col min="1551" max="1792" width="9.140625" style="13"/>
    <col min="1793" max="1793" width="13.28515625" style="13" customWidth="1"/>
    <col min="1794" max="1794" width="14" style="13" bestFit="1" customWidth="1"/>
    <col min="1795" max="1802" width="13.85546875" style="13" bestFit="1" customWidth="1"/>
    <col min="1803" max="1804" width="14" style="13" bestFit="1" customWidth="1"/>
    <col min="1805" max="1805" width="13.5703125" style="13" customWidth="1"/>
    <col min="1806" max="1806" width="16" style="13" bestFit="1" customWidth="1"/>
    <col min="1807" max="2048" width="9.140625" style="13"/>
    <col min="2049" max="2049" width="13.28515625" style="13" customWidth="1"/>
    <col min="2050" max="2050" width="14" style="13" bestFit="1" customWidth="1"/>
    <col min="2051" max="2058" width="13.85546875" style="13" bestFit="1" customWidth="1"/>
    <col min="2059" max="2060" width="14" style="13" bestFit="1" customWidth="1"/>
    <col min="2061" max="2061" width="13.5703125" style="13" customWidth="1"/>
    <col min="2062" max="2062" width="16" style="13" bestFit="1" customWidth="1"/>
    <col min="2063" max="2304" width="9.140625" style="13"/>
    <col min="2305" max="2305" width="13.28515625" style="13" customWidth="1"/>
    <col min="2306" max="2306" width="14" style="13" bestFit="1" customWidth="1"/>
    <col min="2307" max="2314" width="13.85546875" style="13" bestFit="1" customWidth="1"/>
    <col min="2315" max="2316" width="14" style="13" bestFit="1" customWidth="1"/>
    <col min="2317" max="2317" width="13.5703125" style="13" customWidth="1"/>
    <col min="2318" max="2318" width="16" style="13" bestFit="1" customWidth="1"/>
    <col min="2319" max="2560" width="9.140625" style="13"/>
    <col min="2561" max="2561" width="13.28515625" style="13" customWidth="1"/>
    <col min="2562" max="2562" width="14" style="13" bestFit="1" customWidth="1"/>
    <col min="2563" max="2570" width="13.85546875" style="13" bestFit="1" customWidth="1"/>
    <col min="2571" max="2572" width="14" style="13" bestFit="1" customWidth="1"/>
    <col min="2573" max="2573" width="13.5703125" style="13" customWidth="1"/>
    <col min="2574" max="2574" width="16" style="13" bestFit="1" customWidth="1"/>
    <col min="2575" max="2816" width="9.140625" style="13"/>
    <col min="2817" max="2817" width="13.28515625" style="13" customWidth="1"/>
    <col min="2818" max="2818" width="14" style="13" bestFit="1" customWidth="1"/>
    <col min="2819" max="2826" width="13.85546875" style="13" bestFit="1" customWidth="1"/>
    <col min="2827" max="2828" width="14" style="13" bestFit="1" customWidth="1"/>
    <col min="2829" max="2829" width="13.5703125" style="13" customWidth="1"/>
    <col min="2830" max="2830" width="16" style="13" bestFit="1" customWidth="1"/>
    <col min="2831" max="3072" width="9.140625" style="13"/>
    <col min="3073" max="3073" width="13.28515625" style="13" customWidth="1"/>
    <col min="3074" max="3074" width="14" style="13" bestFit="1" customWidth="1"/>
    <col min="3075" max="3082" width="13.85546875" style="13" bestFit="1" customWidth="1"/>
    <col min="3083" max="3084" width="14" style="13" bestFit="1" customWidth="1"/>
    <col min="3085" max="3085" width="13.5703125" style="13" customWidth="1"/>
    <col min="3086" max="3086" width="16" style="13" bestFit="1" customWidth="1"/>
    <col min="3087" max="3328" width="9.140625" style="13"/>
    <col min="3329" max="3329" width="13.28515625" style="13" customWidth="1"/>
    <col min="3330" max="3330" width="14" style="13" bestFit="1" customWidth="1"/>
    <col min="3331" max="3338" width="13.85546875" style="13" bestFit="1" customWidth="1"/>
    <col min="3339" max="3340" width="14" style="13" bestFit="1" customWidth="1"/>
    <col min="3341" max="3341" width="13.5703125" style="13" customWidth="1"/>
    <col min="3342" max="3342" width="16" style="13" bestFit="1" customWidth="1"/>
    <col min="3343" max="3584" width="9.140625" style="13"/>
    <col min="3585" max="3585" width="13.28515625" style="13" customWidth="1"/>
    <col min="3586" max="3586" width="14" style="13" bestFit="1" customWidth="1"/>
    <col min="3587" max="3594" width="13.85546875" style="13" bestFit="1" customWidth="1"/>
    <col min="3595" max="3596" width="14" style="13" bestFit="1" customWidth="1"/>
    <col min="3597" max="3597" width="13.5703125" style="13" customWidth="1"/>
    <col min="3598" max="3598" width="16" style="13" bestFit="1" customWidth="1"/>
    <col min="3599" max="3840" width="9.140625" style="13"/>
    <col min="3841" max="3841" width="13.28515625" style="13" customWidth="1"/>
    <col min="3842" max="3842" width="14" style="13" bestFit="1" customWidth="1"/>
    <col min="3843" max="3850" width="13.85546875" style="13" bestFit="1" customWidth="1"/>
    <col min="3851" max="3852" width="14" style="13" bestFit="1" customWidth="1"/>
    <col min="3853" max="3853" width="13.5703125" style="13" customWidth="1"/>
    <col min="3854" max="3854" width="16" style="13" bestFit="1" customWidth="1"/>
    <col min="3855" max="4096" width="9.140625" style="13"/>
    <col min="4097" max="4097" width="13.28515625" style="13" customWidth="1"/>
    <col min="4098" max="4098" width="14" style="13" bestFit="1" customWidth="1"/>
    <col min="4099" max="4106" width="13.85546875" style="13" bestFit="1" customWidth="1"/>
    <col min="4107" max="4108" width="14" style="13" bestFit="1" customWidth="1"/>
    <col min="4109" max="4109" width="13.5703125" style="13" customWidth="1"/>
    <col min="4110" max="4110" width="16" style="13" bestFit="1" customWidth="1"/>
    <col min="4111" max="4352" width="9.140625" style="13"/>
    <col min="4353" max="4353" width="13.28515625" style="13" customWidth="1"/>
    <col min="4354" max="4354" width="14" style="13" bestFit="1" customWidth="1"/>
    <col min="4355" max="4362" width="13.85546875" style="13" bestFit="1" customWidth="1"/>
    <col min="4363" max="4364" width="14" style="13" bestFit="1" customWidth="1"/>
    <col min="4365" max="4365" width="13.5703125" style="13" customWidth="1"/>
    <col min="4366" max="4366" width="16" style="13" bestFit="1" customWidth="1"/>
    <col min="4367" max="4608" width="9.140625" style="13"/>
    <col min="4609" max="4609" width="13.28515625" style="13" customWidth="1"/>
    <col min="4610" max="4610" width="14" style="13" bestFit="1" customWidth="1"/>
    <col min="4611" max="4618" width="13.85546875" style="13" bestFit="1" customWidth="1"/>
    <col min="4619" max="4620" width="14" style="13" bestFit="1" customWidth="1"/>
    <col min="4621" max="4621" width="13.5703125" style="13" customWidth="1"/>
    <col min="4622" max="4622" width="16" style="13" bestFit="1" customWidth="1"/>
    <col min="4623" max="4864" width="9.140625" style="13"/>
    <col min="4865" max="4865" width="13.28515625" style="13" customWidth="1"/>
    <col min="4866" max="4866" width="14" style="13" bestFit="1" customWidth="1"/>
    <col min="4867" max="4874" width="13.85546875" style="13" bestFit="1" customWidth="1"/>
    <col min="4875" max="4876" width="14" style="13" bestFit="1" customWidth="1"/>
    <col min="4877" max="4877" width="13.5703125" style="13" customWidth="1"/>
    <col min="4878" max="4878" width="16" style="13" bestFit="1" customWidth="1"/>
    <col min="4879" max="5120" width="9.140625" style="13"/>
    <col min="5121" max="5121" width="13.28515625" style="13" customWidth="1"/>
    <col min="5122" max="5122" width="14" style="13" bestFit="1" customWidth="1"/>
    <col min="5123" max="5130" width="13.85546875" style="13" bestFit="1" customWidth="1"/>
    <col min="5131" max="5132" width="14" style="13" bestFit="1" customWidth="1"/>
    <col min="5133" max="5133" width="13.5703125" style="13" customWidth="1"/>
    <col min="5134" max="5134" width="16" style="13" bestFit="1" customWidth="1"/>
    <col min="5135" max="5376" width="9.140625" style="13"/>
    <col min="5377" max="5377" width="13.28515625" style="13" customWidth="1"/>
    <col min="5378" max="5378" width="14" style="13" bestFit="1" customWidth="1"/>
    <col min="5379" max="5386" width="13.85546875" style="13" bestFit="1" customWidth="1"/>
    <col min="5387" max="5388" width="14" style="13" bestFit="1" customWidth="1"/>
    <col min="5389" max="5389" width="13.5703125" style="13" customWidth="1"/>
    <col min="5390" max="5390" width="16" style="13" bestFit="1" customWidth="1"/>
    <col min="5391" max="5632" width="9.140625" style="13"/>
    <col min="5633" max="5633" width="13.28515625" style="13" customWidth="1"/>
    <col min="5634" max="5634" width="14" style="13" bestFit="1" customWidth="1"/>
    <col min="5635" max="5642" width="13.85546875" style="13" bestFit="1" customWidth="1"/>
    <col min="5643" max="5644" width="14" style="13" bestFit="1" customWidth="1"/>
    <col min="5645" max="5645" width="13.5703125" style="13" customWidth="1"/>
    <col min="5646" max="5646" width="16" style="13" bestFit="1" customWidth="1"/>
    <col min="5647" max="5888" width="9.140625" style="13"/>
    <col min="5889" max="5889" width="13.28515625" style="13" customWidth="1"/>
    <col min="5890" max="5890" width="14" style="13" bestFit="1" customWidth="1"/>
    <col min="5891" max="5898" width="13.85546875" style="13" bestFit="1" customWidth="1"/>
    <col min="5899" max="5900" width="14" style="13" bestFit="1" customWidth="1"/>
    <col min="5901" max="5901" width="13.5703125" style="13" customWidth="1"/>
    <col min="5902" max="5902" width="16" style="13" bestFit="1" customWidth="1"/>
    <col min="5903" max="6144" width="9.140625" style="13"/>
    <col min="6145" max="6145" width="13.28515625" style="13" customWidth="1"/>
    <col min="6146" max="6146" width="14" style="13" bestFit="1" customWidth="1"/>
    <col min="6147" max="6154" width="13.85546875" style="13" bestFit="1" customWidth="1"/>
    <col min="6155" max="6156" width="14" style="13" bestFit="1" customWidth="1"/>
    <col min="6157" max="6157" width="13.5703125" style="13" customWidth="1"/>
    <col min="6158" max="6158" width="16" style="13" bestFit="1" customWidth="1"/>
    <col min="6159" max="6400" width="9.140625" style="13"/>
    <col min="6401" max="6401" width="13.28515625" style="13" customWidth="1"/>
    <col min="6402" max="6402" width="14" style="13" bestFit="1" customWidth="1"/>
    <col min="6403" max="6410" width="13.85546875" style="13" bestFit="1" customWidth="1"/>
    <col min="6411" max="6412" width="14" style="13" bestFit="1" customWidth="1"/>
    <col min="6413" max="6413" width="13.5703125" style="13" customWidth="1"/>
    <col min="6414" max="6414" width="16" style="13" bestFit="1" customWidth="1"/>
    <col min="6415" max="6656" width="9.140625" style="13"/>
    <col min="6657" max="6657" width="13.28515625" style="13" customWidth="1"/>
    <col min="6658" max="6658" width="14" style="13" bestFit="1" customWidth="1"/>
    <col min="6659" max="6666" width="13.85546875" style="13" bestFit="1" customWidth="1"/>
    <col min="6667" max="6668" width="14" style="13" bestFit="1" customWidth="1"/>
    <col min="6669" max="6669" width="13.5703125" style="13" customWidth="1"/>
    <col min="6670" max="6670" width="16" style="13" bestFit="1" customWidth="1"/>
    <col min="6671" max="6912" width="9.140625" style="13"/>
    <col min="6913" max="6913" width="13.28515625" style="13" customWidth="1"/>
    <col min="6914" max="6914" width="14" style="13" bestFit="1" customWidth="1"/>
    <col min="6915" max="6922" width="13.85546875" style="13" bestFit="1" customWidth="1"/>
    <col min="6923" max="6924" width="14" style="13" bestFit="1" customWidth="1"/>
    <col min="6925" max="6925" width="13.5703125" style="13" customWidth="1"/>
    <col min="6926" max="6926" width="16" style="13" bestFit="1" customWidth="1"/>
    <col min="6927" max="7168" width="9.140625" style="13"/>
    <col min="7169" max="7169" width="13.28515625" style="13" customWidth="1"/>
    <col min="7170" max="7170" width="14" style="13" bestFit="1" customWidth="1"/>
    <col min="7171" max="7178" width="13.85546875" style="13" bestFit="1" customWidth="1"/>
    <col min="7179" max="7180" width="14" style="13" bestFit="1" customWidth="1"/>
    <col min="7181" max="7181" width="13.5703125" style="13" customWidth="1"/>
    <col min="7182" max="7182" width="16" style="13" bestFit="1" customWidth="1"/>
    <col min="7183" max="7424" width="9.140625" style="13"/>
    <col min="7425" max="7425" width="13.28515625" style="13" customWidth="1"/>
    <col min="7426" max="7426" width="14" style="13" bestFit="1" customWidth="1"/>
    <col min="7427" max="7434" width="13.85546875" style="13" bestFit="1" customWidth="1"/>
    <col min="7435" max="7436" width="14" style="13" bestFit="1" customWidth="1"/>
    <col min="7437" max="7437" width="13.5703125" style="13" customWidth="1"/>
    <col min="7438" max="7438" width="16" style="13" bestFit="1" customWidth="1"/>
    <col min="7439" max="7680" width="9.140625" style="13"/>
    <col min="7681" max="7681" width="13.28515625" style="13" customWidth="1"/>
    <col min="7682" max="7682" width="14" style="13" bestFit="1" customWidth="1"/>
    <col min="7683" max="7690" width="13.85546875" style="13" bestFit="1" customWidth="1"/>
    <col min="7691" max="7692" width="14" style="13" bestFit="1" customWidth="1"/>
    <col min="7693" max="7693" width="13.5703125" style="13" customWidth="1"/>
    <col min="7694" max="7694" width="16" style="13" bestFit="1" customWidth="1"/>
    <col min="7695" max="7936" width="9.140625" style="13"/>
    <col min="7937" max="7937" width="13.28515625" style="13" customWidth="1"/>
    <col min="7938" max="7938" width="14" style="13" bestFit="1" customWidth="1"/>
    <col min="7939" max="7946" width="13.85546875" style="13" bestFit="1" customWidth="1"/>
    <col min="7947" max="7948" width="14" style="13" bestFit="1" customWidth="1"/>
    <col min="7949" max="7949" width="13.5703125" style="13" customWidth="1"/>
    <col min="7950" max="7950" width="16" style="13" bestFit="1" customWidth="1"/>
    <col min="7951" max="8192" width="9.140625" style="13"/>
    <col min="8193" max="8193" width="13.28515625" style="13" customWidth="1"/>
    <col min="8194" max="8194" width="14" style="13" bestFit="1" customWidth="1"/>
    <col min="8195" max="8202" width="13.85546875" style="13" bestFit="1" customWidth="1"/>
    <col min="8203" max="8204" width="14" style="13" bestFit="1" customWidth="1"/>
    <col min="8205" max="8205" width="13.5703125" style="13" customWidth="1"/>
    <col min="8206" max="8206" width="16" style="13" bestFit="1" customWidth="1"/>
    <col min="8207" max="8448" width="9.140625" style="13"/>
    <col min="8449" max="8449" width="13.28515625" style="13" customWidth="1"/>
    <col min="8450" max="8450" width="14" style="13" bestFit="1" customWidth="1"/>
    <col min="8451" max="8458" width="13.85546875" style="13" bestFit="1" customWidth="1"/>
    <col min="8459" max="8460" width="14" style="13" bestFit="1" customWidth="1"/>
    <col min="8461" max="8461" width="13.5703125" style="13" customWidth="1"/>
    <col min="8462" max="8462" width="16" style="13" bestFit="1" customWidth="1"/>
    <col min="8463" max="8704" width="9.140625" style="13"/>
    <col min="8705" max="8705" width="13.28515625" style="13" customWidth="1"/>
    <col min="8706" max="8706" width="14" style="13" bestFit="1" customWidth="1"/>
    <col min="8707" max="8714" width="13.85546875" style="13" bestFit="1" customWidth="1"/>
    <col min="8715" max="8716" width="14" style="13" bestFit="1" customWidth="1"/>
    <col min="8717" max="8717" width="13.5703125" style="13" customWidth="1"/>
    <col min="8718" max="8718" width="16" style="13" bestFit="1" customWidth="1"/>
    <col min="8719" max="8960" width="9.140625" style="13"/>
    <col min="8961" max="8961" width="13.28515625" style="13" customWidth="1"/>
    <col min="8962" max="8962" width="14" style="13" bestFit="1" customWidth="1"/>
    <col min="8963" max="8970" width="13.85546875" style="13" bestFit="1" customWidth="1"/>
    <col min="8971" max="8972" width="14" style="13" bestFit="1" customWidth="1"/>
    <col min="8973" max="8973" width="13.5703125" style="13" customWidth="1"/>
    <col min="8974" max="8974" width="16" style="13" bestFit="1" customWidth="1"/>
    <col min="8975" max="9216" width="9.140625" style="13"/>
    <col min="9217" max="9217" width="13.28515625" style="13" customWidth="1"/>
    <col min="9218" max="9218" width="14" style="13" bestFit="1" customWidth="1"/>
    <col min="9219" max="9226" width="13.85546875" style="13" bestFit="1" customWidth="1"/>
    <col min="9227" max="9228" width="14" style="13" bestFit="1" customWidth="1"/>
    <col min="9229" max="9229" width="13.5703125" style="13" customWidth="1"/>
    <col min="9230" max="9230" width="16" style="13" bestFit="1" customWidth="1"/>
    <col min="9231" max="9472" width="9.140625" style="13"/>
    <col min="9473" max="9473" width="13.28515625" style="13" customWidth="1"/>
    <col min="9474" max="9474" width="14" style="13" bestFit="1" customWidth="1"/>
    <col min="9475" max="9482" width="13.85546875" style="13" bestFit="1" customWidth="1"/>
    <col min="9483" max="9484" width="14" style="13" bestFit="1" customWidth="1"/>
    <col min="9485" max="9485" width="13.5703125" style="13" customWidth="1"/>
    <col min="9486" max="9486" width="16" style="13" bestFit="1" customWidth="1"/>
    <col min="9487" max="9728" width="9.140625" style="13"/>
    <col min="9729" max="9729" width="13.28515625" style="13" customWidth="1"/>
    <col min="9730" max="9730" width="14" style="13" bestFit="1" customWidth="1"/>
    <col min="9731" max="9738" width="13.85546875" style="13" bestFit="1" customWidth="1"/>
    <col min="9739" max="9740" width="14" style="13" bestFit="1" customWidth="1"/>
    <col min="9741" max="9741" width="13.5703125" style="13" customWidth="1"/>
    <col min="9742" max="9742" width="16" style="13" bestFit="1" customWidth="1"/>
    <col min="9743" max="9984" width="9.140625" style="13"/>
    <col min="9985" max="9985" width="13.28515625" style="13" customWidth="1"/>
    <col min="9986" max="9986" width="14" style="13" bestFit="1" customWidth="1"/>
    <col min="9987" max="9994" width="13.85546875" style="13" bestFit="1" customWidth="1"/>
    <col min="9995" max="9996" width="14" style="13" bestFit="1" customWidth="1"/>
    <col min="9997" max="9997" width="13.5703125" style="13" customWidth="1"/>
    <col min="9998" max="9998" width="16" style="13" bestFit="1" customWidth="1"/>
    <col min="9999" max="10240" width="9.140625" style="13"/>
    <col min="10241" max="10241" width="13.28515625" style="13" customWidth="1"/>
    <col min="10242" max="10242" width="14" style="13" bestFit="1" customWidth="1"/>
    <col min="10243" max="10250" width="13.85546875" style="13" bestFit="1" customWidth="1"/>
    <col min="10251" max="10252" width="14" style="13" bestFit="1" customWidth="1"/>
    <col min="10253" max="10253" width="13.5703125" style="13" customWidth="1"/>
    <col min="10254" max="10254" width="16" style="13" bestFit="1" customWidth="1"/>
    <col min="10255" max="10496" width="9.140625" style="13"/>
    <col min="10497" max="10497" width="13.28515625" style="13" customWidth="1"/>
    <col min="10498" max="10498" width="14" style="13" bestFit="1" customWidth="1"/>
    <col min="10499" max="10506" width="13.85546875" style="13" bestFit="1" customWidth="1"/>
    <col min="10507" max="10508" width="14" style="13" bestFit="1" customWidth="1"/>
    <col min="10509" max="10509" width="13.5703125" style="13" customWidth="1"/>
    <col min="10510" max="10510" width="16" style="13" bestFit="1" customWidth="1"/>
    <col min="10511" max="10752" width="9.140625" style="13"/>
    <col min="10753" max="10753" width="13.28515625" style="13" customWidth="1"/>
    <col min="10754" max="10754" width="14" style="13" bestFit="1" customWidth="1"/>
    <col min="10755" max="10762" width="13.85546875" style="13" bestFit="1" customWidth="1"/>
    <col min="10763" max="10764" width="14" style="13" bestFit="1" customWidth="1"/>
    <col min="10765" max="10765" width="13.5703125" style="13" customWidth="1"/>
    <col min="10766" max="10766" width="16" style="13" bestFit="1" customWidth="1"/>
    <col min="10767" max="11008" width="9.140625" style="13"/>
    <col min="11009" max="11009" width="13.28515625" style="13" customWidth="1"/>
    <col min="11010" max="11010" width="14" style="13" bestFit="1" customWidth="1"/>
    <col min="11011" max="11018" width="13.85546875" style="13" bestFit="1" customWidth="1"/>
    <col min="11019" max="11020" width="14" style="13" bestFit="1" customWidth="1"/>
    <col min="11021" max="11021" width="13.5703125" style="13" customWidth="1"/>
    <col min="11022" max="11022" width="16" style="13" bestFit="1" customWidth="1"/>
    <col min="11023" max="11264" width="9.140625" style="13"/>
    <col min="11265" max="11265" width="13.28515625" style="13" customWidth="1"/>
    <col min="11266" max="11266" width="14" style="13" bestFit="1" customWidth="1"/>
    <col min="11267" max="11274" width="13.85546875" style="13" bestFit="1" customWidth="1"/>
    <col min="11275" max="11276" width="14" style="13" bestFit="1" customWidth="1"/>
    <col min="11277" max="11277" width="13.5703125" style="13" customWidth="1"/>
    <col min="11278" max="11278" width="16" style="13" bestFit="1" customWidth="1"/>
    <col min="11279" max="11520" width="9.140625" style="13"/>
    <col min="11521" max="11521" width="13.28515625" style="13" customWidth="1"/>
    <col min="11522" max="11522" width="14" style="13" bestFit="1" customWidth="1"/>
    <col min="11523" max="11530" width="13.85546875" style="13" bestFit="1" customWidth="1"/>
    <col min="11531" max="11532" width="14" style="13" bestFit="1" customWidth="1"/>
    <col min="11533" max="11533" width="13.5703125" style="13" customWidth="1"/>
    <col min="11534" max="11534" width="16" style="13" bestFit="1" customWidth="1"/>
    <col min="11535" max="11776" width="9.140625" style="13"/>
    <col min="11777" max="11777" width="13.28515625" style="13" customWidth="1"/>
    <col min="11778" max="11778" width="14" style="13" bestFit="1" customWidth="1"/>
    <col min="11779" max="11786" width="13.85546875" style="13" bestFit="1" customWidth="1"/>
    <col min="11787" max="11788" width="14" style="13" bestFit="1" customWidth="1"/>
    <col min="11789" max="11789" width="13.5703125" style="13" customWidth="1"/>
    <col min="11790" max="11790" width="16" style="13" bestFit="1" customWidth="1"/>
    <col min="11791" max="12032" width="9.140625" style="13"/>
    <col min="12033" max="12033" width="13.28515625" style="13" customWidth="1"/>
    <col min="12034" max="12034" width="14" style="13" bestFit="1" customWidth="1"/>
    <col min="12035" max="12042" width="13.85546875" style="13" bestFit="1" customWidth="1"/>
    <col min="12043" max="12044" width="14" style="13" bestFit="1" customWidth="1"/>
    <col min="12045" max="12045" width="13.5703125" style="13" customWidth="1"/>
    <col min="12046" max="12046" width="16" style="13" bestFit="1" customWidth="1"/>
    <col min="12047" max="12288" width="9.140625" style="13"/>
    <col min="12289" max="12289" width="13.28515625" style="13" customWidth="1"/>
    <col min="12290" max="12290" width="14" style="13" bestFit="1" customWidth="1"/>
    <col min="12291" max="12298" width="13.85546875" style="13" bestFit="1" customWidth="1"/>
    <col min="12299" max="12300" width="14" style="13" bestFit="1" customWidth="1"/>
    <col min="12301" max="12301" width="13.5703125" style="13" customWidth="1"/>
    <col min="12302" max="12302" width="16" style="13" bestFit="1" customWidth="1"/>
    <col min="12303" max="12544" width="9.140625" style="13"/>
    <col min="12545" max="12545" width="13.28515625" style="13" customWidth="1"/>
    <col min="12546" max="12546" width="14" style="13" bestFit="1" customWidth="1"/>
    <col min="12547" max="12554" width="13.85546875" style="13" bestFit="1" customWidth="1"/>
    <col min="12555" max="12556" width="14" style="13" bestFit="1" customWidth="1"/>
    <col min="12557" max="12557" width="13.5703125" style="13" customWidth="1"/>
    <col min="12558" max="12558" width="16" style="13" bestFit="1" customWidth="1"/>
    <col min="12559" max="12800" width="9.140625" style="13"/>
    <col min="12801" max="12801" width="13.28515625" style="13" customWidth="1"/>
    <col min="12802" max="12802" width="14" style="13" bestFit="1" customWidth="1"/>
    <col min="12803" max="12810" width="13.85546875" style="13" bestFit="1" customWidth="1"/>
    <col min="12811" max="12812" width="14" style="13" bestFit="1" customWidth="1"/>
    <col min="12813" max="12813" width="13.5703125" style="13" customWidth="1"/>
    <col min="12814" max="12814" width="16" style="13" bestFit="1" customWidth="1"/>
    <col min="12815" max="13056" width="9.140625" style="13"/>
    <col min="13057" max="13057" width="13.28515625" style="13" customWidth="1"/>
    <col min="13058" max="13058" width="14" style="13" bestFit="1" customWidth="1"/>
    <col min="13059" max="13066" width="13.85546875" style="13" bestFit="1" customWidth="1"/>
    <col min="13067" max="13068" width="14" style="13" bestFit="1" customWidth="1"/>
    <col min="13069" max="13069" width="13.5703125" style="13" customWidth="1"/>
    <col min="13070" max="13070" width="16" style="13" bestFit="1" customWidth="1"/>
    <col min="13071" max="13312" width="9.140625" style="13"/>
    <col min="13313" max="13313" width="13.28515625" style="13" customWidth="1"/>
    <col min="13314" max="13314" width="14" style="13" bestFit="1" customWidth="1"/>
    <col min="13315" max="13322" width="13.85546875" style="13" bestFit="1" customWidth="1"/>
    <col min="13323" max="13324" width="14" style="13" bestFit="1" customWidth="1"/>
    <col min="13325" max="13325" width="13.5703125" style="13" customWidth="1"/>
    <col min="13326" max="13326" width="16" style="13" bestFit="1" customWidth="1"/>
    <col min="13327" max="13568" width="9.140625" style="13"/>
    <col min="13569" max="13569" width="13.28515625" style="13" customWidth="1"/>
    <col min="13570" max="13570" width="14" style="13" bestFit="1" customWidth="1"/>
    <col min="13571" max="13578" width="13.85546875" style="13" bestFit="1" customWidth="1"/>
    <col min="13579" max="13580" width="14" style="13" bestFit="1" customWidth="1"/>
    <col min="13581" max="13581" width="13.5703125" style="13" customWidth="1"/>
    <col min="13582" max="13582" width="16" style="13" bestFit="1" customWidth="1"/>
    <col min="13583" max="13824" width="9.140625" style="13"/>
    <col min="13825" max="13825" width="13.28515625" style="13" customWidth="1"/>
    <col min="13826" max="13826" width="14" style="13" bestFit="1" customWidth="1"/>
    <col min="13827" max="13834" width="13.85546875" style="13" bestFit="1" customWidth="1"/>
    <col min="13835" max="13836" width="14" style="13" bestFit="1" customWidth="1"/>
    <col min="13837" max="13837" width="13.5703125" style="13" customWidth="1"/>
    <col min="13838" max="13838" width="16" style="13" bestFit="1" customWidth="1"/>
    <col min="13839" max="14080" width="9.140625" style="13"/>
    <col min="14081" max="14081" width="13.28515625" style="13" customWidth="1"/>
    <col min="14082" max="14082" width="14" style="13" bestFit="1" customWidth="1"/>
    <col min="14083" max="14090" width="13.85546875" style="13" bestFit="1" customWidth="1"/>
    <col min="14091" max="14092" width="14" style="13" bestFit="1" customWidth="1"/>
    <col min="14093" max="14093" width="13.5703125" style="13" customWidth="1"/>
    <col min="14094" max="14094" width="16" style="13" bestFit="1" customWidth="1"/>
    <col min="14095" max="14336" width="9.140625" style="13"/>
    <col min="14337" max="14337" width="13.28515625" style="13" customWidth="1"/>
    <col min="14338" max="14338" width="14" style="13" bestFit="1" customWidth="1"/>
    <col min="14339" max="14346" width="13.85546875" style="13" bestFit="1" customWidth="1"/>
    <col min="14347" max="14348" width="14" style="13" bestFit="1" customWidth="1"/>
    <col min="14349" max="14349" width="13.5703125" style="13" customWidth="1"/>
    <col min="14350" max="14350" width="16" style="13" bestFit="1" customWidth="1"/>
    <col min="14351" max="14592" width="9.140625" style="13"/>
    <col min="14593" max="14593" width="13.28515625" style="13" customWidth="1"/>
    <col min="14594" max="14594" width="14" style="13" bestFit="1" customWidth="1"/>
    <col min="14595" max="14602" width="13.85546875" style="13" bestFit="1" customWidth="1"/>
    <col min="14603" max="14604" width="14" style="13" bestFit="1" customWidth="1"/>
    <col min="14605" max="14605" width="13.5703125" style="13" customWidth="1"/>
    <col min="14606" max="14606" width="16" style="13" bestFit="1" customWidth="1"/>
    <col min="14607" max="14848" width="9.140625" style="13"/>
    <col min="14849" max="14849" width="13.28515625" style="13" customWidth="1"/>
    <col min="14850" max="14850" width="14" style="13" bestFit="1" customWidth="1"/>
    <col min="14851" max="14858" width="13.85546875" style="13" bestFit="1" customWidth="1"/>
    <col min="14859" max="14860" width="14" style="13" bestFit="1" customWidth="1"/>
    <col min="14861" max="14861" width="13.5703125" style="13" customWidth="1"/>
    <col min="14862" max="14862" width="16" style="13" bestFit="1" customWidth="1"/>
    <col min="14863" max="15104" width="9.140625" style="13"/>
    <col min="15105" max="15105" width="13.28515625" style="13" customWidth="1"/>
    <col min="15106" max="15106" width="14" style="13" bestFit="1" customWidth="1"/>
    <col min="15107" max="15114" width="13.85546875" style="13" bestFit="1" customWidth="1"/>
    <col min="15115" max="15116" width="14" style="13" bestFit="1" customWidth="1"/>
    <col min="15117" max="15117" width="13.5703125" style="13" customWidth="1"/>
    <col min="15118" max="15118" width="16" style="13" bestFit="1" customWidth="1"/>
    <col min="15119" max="15360" width="9.140625" style="13"/>
    <col min="15361" max="15361" width="13.28515625" style="13" customWidth="1"/>
    <col min="15362" max="15362" width="14" style="13" bestFit="1" customWidth="1"/>
    <col min="15363" max="15370" width="13.85546875" style="13" bestFit="1" customWidth="1"/>
    <col min="15371" max="15372" width="14" style="13" bestFit="1" customWidth="1"/>
    <col min="15373" max="15373" width="13.5703125" style="13" customWidth="1"/>
    <col min="15374" max="15374" width="16" style="13" bestFit="1" customWidth="1"/>
    <col min="15375" max="15616" width="9.140625" style="13"/>
    <col min="15617" max="15617" width="13.28515625" style="13" customWidth="1"/>
    <col min="15618" max="15618" width="14" style="13" bestFit="1" customWidth="1"/>
    <col min="15619" max="15626" width="13.85546875" style="13" bestFit="1" customWidth="1"/>
    <col min="15627" max="15628" width="14" style="13" bestFit="1" customWidth="1"/>
    <col min="15629" max="15629" width="13.5703125" style="13" customWidth="1"/>
    <col min="15630" max="15630" width="16" style="13" bestFit="1" customWidth="1"/>
    <col min="15631" max="15872" width="9.140625" style="13"/>
    <col min="15873" max="15873" width="13.28515625" style="13" customWidth="1"/>
    <col min="15874" max="15874" width="14" style="13" bestFit="1" customWidth="1"/>
    <col min="15875" max="15882" width="13.85546875" style="13" bestFit="1" customWidth="1"/>
    <col min="15883" max="15884" width="14" style="13" bestFit="1" customWidth="1"/>
    <col min="15885" max="15885" width="13.5703125" style="13" customWidth="1"/>
    <col min="15886" max="15886" width="16" style="13" bestFit="1" customWidth="1"/>
    <col min="15887" max="16128" width="9.140625" style="13"/>
    <col min="16129" max="16129" width="13.28515625" style="13" customWidth="1"/>
    <col min="16130" max="16130" width="14" style="13" bestFit="1" customWidth="1"/>
    <col min="16131" max="16138" width="13.85546875" style="13" bestFit="1" customWidth="1"/>
    <col min="16139" max="16140" width="14" style="13" bestFit="1" customWidth="1"/>
    <col min="16141" max="16141" width="13.5703125" style="13" customWidth="1"/>
    <col min="16142" max="16142" width="16" style="13" bestFit="1" customWidth="1"/>
    <col min="16143" max="16384" width="9.140625" style="13"/>
  </cols>
  <sheetData>
    <row r="2" spans="1:14" ht="20.25" x14ac:dyDescent="0.25">
      <c r="A2" s="17" t="s">
        <v>264</v>
      </c>
    </row>
    <row r="4" spans="1:14" s="14" customFormat="1" ht="13.5" x14ac:dyDescent="0.15">
      <c r="A4" s="18" t="s">
        <v>2</v>
      </c>
      <c r="B4" s="18" t="s">
        <v>27</v>
      </c>
      <c r="C4" s="18" t="s">
        <v>28</v>
      </c>
      <c r="D4" s="18" t="s">
        <v>29</v>
      </c>
      <c r="E4" s="18" t="s">
        <v>30</v>
      </c>
      <c r="F4" s="18" t="s">
        <v>31</v>
      </c>
      <c r="G4" s="18" t="s">
        <v>32</v>
      </c>
      <c r="H4" s="18" t="s">
        <v>33</v>
      </c>
      <c r="I4" s="18" t="s">
        <v>34</v>
      </c>
      <c r="J4" s="18" t="s">
        <v>35</v>
      </c>
      <c r="K4" s="18" t="s">
        <v>36</v>
      </c>
      <c r="L4" s="18" t="s">
        <v>37</v>
      </c>
      <c r="M4" s="18" t="s">
        <v>38</v>
      </c>
      <c r="N4" s="18" t="s">
        <v>39</v>
      </c>
    </row>
    <row r="5" spans="1:14" ht="13.5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3.5" x14ac:dyDescent="0.15">
      <c r="A6" s="19" t="s">
        <v>10</v>
      </c>
      <c r="B6" s="2">
        <v>744131.44</v>
      </c>
      <c r="C6" s="2">
        <v>757125.04</v>
      </c>
      <c r="D6" s="2">
        <v>764979.87</v>
      </c>
      <c r="E6" s="2">
        <v>731996.46</v>
      </c>
      <c r="F6" s="20">
        <v>723669.15</v>
      </c>
      <c r="G6" s="20">
        <v>803758.21</v>
      </c>
      <c r="H6" s="2">
        <v>613287.9</v>
      </c>
      <c r="I6" s="20">
        <v>632341.18999999994</v>
      </c>
      <c r="J6" s="20">
        <v>716461.36</v>
      </c>
      <c r="K6" s="2">
        <v>742517.75</v>
      </c>
      <c r="L6" s="2">
        <v>775582.98</v>
      </c>
      <c r="M6" s="2"/>
      <c r="N6" s="20">
        <f>SUM(B6:M6)</f>
        <v>8005851.3499999996</v>
      </c>
    </row>
    <row r="7" spans="1:14" ht="13.5" x14ac:dyDescent="0.15">
      <c r="A7" s="19" t="s">
        <v>11</v>
      </c>
      <c r="B7" s="2">
        <v>198738.61</v>
      </c>
      <c r="C7" s="2">
        <v>187870.82</v>
      </c>
      <c r="D7" s="2">
        <v>188682.48</v>
      </c>
      <c r="E7" s="2">
        <v>193219.09</v>
      </c>
      <c r="F7" s="2">
        <v>192090.26</v>
      </c>
      <c r="G7" s="2">
        <v>225059.26</v>
      </c>
      <c r="H7" s="2">
        <v>179704.61</v>
      </c>
      <c r="I7" s="2">
        <v>167069.82999999999</v>
      </c>
      <c r="J7" s="2">
        <v>196995.43</v>
      </c>
      <c r="K7" s="2">
        <v>197132.96</v>
      </c>
      <c r="L7" s="2">
        <v>199119.19</v>
      </c>
      <c r="M7" s="2"/>
      <c r="N7" s="20">
        <f t="shared" ref="N7:N22" si="0">SUM(B7:M7)</f>
        <v>2125682.54</v>
      </c>
    </row>
    <row r="8" spans="1:14" ht="13.5" x14ac:dyDescent="0.15">
      <c r="A8" s="19" t="s">
        <v>12</v>
      </c>
      <c r="B8" s="2">
        <v>26408972.079999998</v>
      </c>
      <c r="C8" s="2">
        <v>25740697.699999999</v>
      </c>
      <c r="D8" s="2">
        <v>26700810.219999999</v>
      </c>
      <c r="E8" s="2">
        <v>26175439.640000001</v>
      </c>
      <c r="F8" s="2">
        <v>26841396.219999999</v>
      </c>
      <c r="G8" s="2">
        <v>29926132.210000001</v>
      </c>
      <c r="H8" s="2">
        <v>25151645.449999999</v>
      </c>
      <c r="I8" s="2">
        <v>25074737.640000001</v>
      </c>
      <c r="J8" s="2">
        <v>28472924.649999999</v>
      </c>
      <c r="K8" s="2">
        <v>26086040.02</v>
      </c>
      <c r="L8" s="2">
        <v>27077742.579999998</v>
      </c>
      <c r="M8" s="2"/>
      <c r="N8" s="20">
        <f t="shared" si="0"/>
        <v>293656538.40999997</v>
      </c>
    </row>
    <row r="9" spans="1:14" ht="13.5" x14ac:dyDescent="0.15">
      <c r="A9" s="19" t="s">
        <v>13</v>
      </c>
      <c r="B9" s="2">
        <v>511947.27</v>
      </c>
      <c r="C9" s="2">
        <v>499133.51</v>
      </c>
      <c r="D9" s="2">
        <v>519054.57</v>
      </c>
      <c r="E9" s="2">
        <v>453522.05</v>
      </c>
      <c r="F9" s="2">
        <v>437691.08</v>
      </c>
      <c r="G9" s="2">
        <v>538399.13</v>
      </c>
      <c r="H9" s="2">
        <v>400814.99</v>
      </c>
      <c r="I9" s="2">
        <v>406440.9</v>
      </c>
      <c r="J9" s="2">
        <v>470671.62</v>
      </c>
      <c r="K9" s="2">
        <v>426973.44</v>
      </c>
      <c r="L9" s="2">
        <v>472156.45</v>
      </c>
      <c r="M9" s="2"/>
      <c r="N9" s="20">
        <f t="shared" si="0"/>
        <v>5136805.01</v>
      </c>
    </row>
    <row r="10" spans="1:14" ht="13.5" x14ac:dyDescent="0.15">
      <c r="A10" s="19" t="s">
        <v>14</v>
      </c>
      <c r="B10" s="2">
        <v>869200.43</v>
      </c>
      <c r="C10" s="2">
        <v>848336.87</v>
      </c>
      <c r="D10" s="2">
        <v>765084.21</v>
      </c>
      <c r="E10" s="2">
        <v>795614.54</v>
      </c>
      <c r="F10" s="2">
        <v>777176.3</v>
      </c>
      <c r="G10" s="2">
        <v>803990.09</v>
      </c>
      <c r="H10" s="2">
        <v>766028.14</v>
      </c>
      <c r="I10" s="2">
        <v>689918.64</v>
      </c>
      <c r="J10" s="2">
        <v>773764.38</v>
      </c>
      <c r="K10" s="2">
        <v>734165.18</v>
      </c>
      <c r="L10" s="2">
        <v>775463.9</v>
      </c>
      <c r="M10" s="2"/>
      <c r="N10" s="20">
        <f t="shared" si="0"/>
        <v>8598742.6799999978</v>
      </c>
    </row>
    <row r="11" spans="1:14" ht="13.5" x14ac:dyDescent="0.15">
      <c r="A11" s="19" t="s">
        <v>15</v>
      </c>
      <c r="B11" s="2">
        <v>10873.5</v>
      </c>
      <c r="C11" s="2">
        <v>11513</v>
      </c>
      <c r="D11" s="2">
        <v>14183.79</v>
      </c>
      <c r="E11" s="2">
        <v>11874.8</v>
      </c>
      <c r="F11" s="2">
        <v>10368.69</v>
      </c>
      <c r="G11" s="2">
        <v>8150.97</v>
      </c>
      <c r="H11" s="2">
        <v>10133.02</v>
      </c>
      <c r="I11" s="2">
        <v>8635.0499999999993</v>
      </c>
      <c r="J11" s="2">
        <v>9513.3700000000008</v>
      </c>
      <c r="K11" s="2">
        <v>11077.25</v>
      </c>
      <c r="L11" s="2">
        <v>23960.05</v>
      </c>
      <c r="M11" s="2"/>
      <c r="N11" s="20">
        <f t="shared" si="0"/>
        <v>130283.49</v>
      </c>
    </row>
    <row r="12" spans="1:14" ht="13.5" x14ac:dyDescent="0.15">
      <c r="A12" s="19" t="s">
        <v>16</v>
      </c>
      <c r="B12" s="2">
        <v>184852.46</v>
      </c>
      <c r="C12" s="2">
        <v>165000.75</v>
      </c>
      <c r="D12" s="2">
        <v>148196.01999999999</v>
      </c>
      <c r="E12" s="2">
        <v>155680.54</v>
      </c>
      <c r="F12" s="2">
        <v>174386.84</v>
      </c>
      <c r="G12" s="2">
        <v>165882.82999999999</v>
      </c>
      <c r="H12" s="2">
        <v>204773.74</v>
      </c>
      <c r="I12" s="2">
        <v>121639.2</v>
      </c>
      <c r="J12" s="2">
        <v>182023.2</v>
      </c>
      <c r="K12" s="2">
        <v>151841.32</v>
      </c>
      <c r="L12" s="2">
        <v>172401.73</v>
      </c>
      <c r="M12" s="2"/>
      <c r="N12" s="20">
        <f t="shared" si="0"/>
        <v>1826678.63</v>
      </c>
    </row>
    <row r="13" spans="1:14" ht="13.5" x14ac:dyDescent="0.15">
      <c r="A13" s="19" t="s">
        <v>17</v>
      </c>
      <c r="B13" s="2">
        <v>292835.05</v>
      </c>
      <c r="C13" s="2">
        <v>302174.15000000002</v>
      </c>
      <c r="D13" s="2">
        <v>291267.82</v>
      </c>
      <c r="E13" s="21">
        <v>322160.96000000002</v>
      </c>
      <c r="F13" s="2">
        <v>293448.15000000002</v>
      </c>
      <c r="G13" s="2">
        <v>278768.48</v>
      </c>
      <c r="H13" s="2">
        <v>245177.99</v>
      </c>
      <c r="I13" s="2">
        <v>270121.28000000003</v>
      </c>
      <c r="J13" s="2">
        <v>479084.34</v>
      </c>
      <c r="K13" s="2">
        <v>268562.12</v>
      </c>
      <c r="L13" s="2">
        <v>312259.68</v>
      </c>
      <c r="M13" s="2"/>
      <c r="N13" s="20">
        <f t="shared" si="0"/>
        <v>3355860.02</v>
      </c>
    </row>
    <row r="14" spans="1:14" ht="13.5" x14ac:dyDescent="0.15">
      <c r="A14" s="19" t="s">
        <v>18</v>
      </c>
      <c r="B14" s="2">
        <v>118908.96</v>
      </c>
      <c r="C14" s="2">
        <v>130549.6</v>
      </c>
      <c r="D14" s="2">
        <v>128394.24000000001</v>
      </c>
      <c r="E14" s="2">
        <v>142897.1</v>
      </c>
      <c r="F14" s="2">
        <v>118642.69</v>
      </c>
      <c r="G14" s="2">
        <v>97747.54</v>
      </c>
      <c r="H14" s="2">
        <v>179263.51</v>
      </c>
      <c r="I14" s="2">
        <v>106229.19</v>
      </c>
      <c r="J14" s="2">
        <v>114130.08</v>
      </c>
      <c r="K14" s="2">
        <v>114992.45</v>
      </c>
      <c r="L14" s="2">
        <v>124540.96</v>
      </c>
      <c r="M14" s="2"/>
      <c r="N14" s="20">
        <f t="shared" si="0"/>
        <v>1376296.32</v>
      </c>
    </row>
    <row r="15" spans="1:14" ht="13.5" x14ac:dyDescent="0.15">
      <c r="A15" s="19" t="s">
        <v>19</v>
      </c>
      <c r="B15" s="2">
        <v>29565.97</v>
      </c>
      <c r="C15" s="2">
        <v>23266.15</v>
      </c>
      <c r="D15" s="2">
        <v>25057.09</v>
      </c>
      <c r="E15" s="2">
        <v>33182.15</v>
      </c>
      <c r="F15" s="2">
        <v>20788.02</v>
      </c>
      <c r="G15" s="2">
        <v>26584.799999999999</v>
      </c>
      <c r="H15" s="2">
        <v>18364.400000000001</v>
      </c>
      <c r="I15" s="2">
        <v>25988.57</v>
      </c>
      <c r="J15" s="2">
        <v>24050.95</v>
      </c>
      <c r="K15" s="2">
        <v>25241.97</v>
      </c>
      <c r="L15" s="2">
        <v>22382.65</v>
      </c>
      <c r="M15" s="2"/>
      <c r="N15" s="20">
        <f t="shared" si="0"/>
        <v>274472.72000000003</v>
      </c>
    </row>
    <row r="16" spans="1:14" ht="13.5" x14ac:dyDescent="0.15">
      <c r="A16" s="19" t="s">
        <v>20</v>
      </c>
      <c r="B16" s="2">
        <v>408937.27</v>
      </c>
      <c r="C16" s="2">
        <v>422733</v>
      </c>
      <c r="D16" s="2">
        <v>411015.33</v>
      </c>
      <c r="E16" s="2">
        <v>397373.09</v>
      </c>
      <c r="F16" s="2">
        <v>384529.5</v>
      </c>
      <c r="G16" s="2">
        <v>449645.88</v>
      </c>
      <c r="H16" s="2">
        <v>356830.85</v>
      </c>
      <c r="I16" s="2">
        <v>349624.74</v>
      </c>
      <c r="J16" s="2">
        <v>423503.06</v>
      </c>
      <c r="K16" s="2">
        <v>377326.52</v>
      </c>
      <c r="L16" s="2">
        <v>431968.44</v>
      </c>
      <c r="M16" s="2"/>
      <c r="N16" s="20">
        <f t="shared" si="0"/>
        <v>4413487.6800000006</v>
      </c>
    </row>
    <row r="17" spans="1:14" ht="13.5" x14ac:dyDescent="0.15">
      <c r="A17" s="19" t="s">
        <v>21</v>
      </c>
      <c r="B17" s="2">
        <v>25755.05</v>
      </c>
      <c r="C17" s="2">
        <v>28424.89</v>
      </c>
      <c r="D17" s="2">
        <v>26093.05</v>
      </c>
      <c r="E17" s="2">
        <v>27297.8</v>
      </c>
      <c r="F17" s="2">
        <v>24521.54</v>
      </c>
      <c r="G17" s="2">
        <v>26496.49</v>
      </c>
      <c r="H17" s="2">
        <v>22572.93</v>
      </c>
      <c r="I17" s="2">
        <v>23996.09</v>
      </c>
      <c r="J17" s="2">
        <v>25681.200000000001</v>
      </c>
      <c r="K17" s="2">
        <v>29197.919999999998</v>
      </c>
      <c r="L17" s="2">
        <v>25117.1</v>
      </c>
      <c r="M17" s="2"/>
      <c r="N17" s="20">
        <f t="shared" si="0"/>
        <v>285154.06</v>
      </c>
    </row>
    <row r="18" spans="1:14" ht="13.5" x14ac:dyDescent="0.15">
      <c r="A18" s="19" t="s">
        <v>22</v>
      </c>
      <c r="B18" s="2">
        <v>445023.77</v>
      </c>
      <c r="C18" s="2">
        <v>412507.7</v>
      </c>
      <c r="D18" s="2">
        <v>411712.95</v>
      </c>
      <c r="E18" s="2">
        <v>381367.8</v>
      </c>
      <c r="F18" s="2">
        <v>415031.24</v>
      </c>
      <c r="G18" s="2">
        <v>431366.69</v>
      </c>
      <c r="H18" s="2">
        <v>382263.11</v>
      </c>
      <c r="I18" s="2">
        <v>385295.3</v>
      </c>
      <c r="J18" s="2">
        <v>447301.4</v>
      </c>
      <c r="K18" s="2">
        <v>474897.87</v>
      </c>
      <c r="L18" s="2">
        <v>452410.74</v>
      </c>
      <c r="M18" s="2"/>
      <c r="N18" s="20">
        <f t="shared" si="0"/>
        <v>4639178.5699999994</v>
      </c>
    </row>
    <row r="19" spans="1:14" ht="13.5" x14ac:dyDescent="0.15">
      <c r="A19" s="19" t="s">
        <v>23</v>
      </c>
      <c r="B19" s="2">
        <v>79344.429999999993</v>
      </c>
      <c r="C19" s="2">
        <v>77807.58</v>
      </c>
      <c r="D19" s="2">
        <v>78142.27</v>
      </c>
      <c r="E19" s="2">
        <v>142949.03</v>
      </c>
      <c r="F19" s="2">
        <v>137805.09</v>
      </c>
      <c r="G19" s="2">
        <v>65952.13</v>
      </c>
      <c r="H19" s="2">
        <v>69009.259999999995</v>
      </c>
      <c r="I19" s="2">
        <v>69479.649999999994</v>
      </c>
      <c r="J19" s="2">
        <v>67745.570000000007</v>
      </c>
      <c r="K19" s="2">
        <v>70777.45</v>
      </c>
      <c r="L19" s="2">
        <v>71751.23</v>
      </c>
      <c r="M19" s="2"/>
      <c r="N19" s="20">
        <f t="shared" si="0"/>
        <v>930763.69</v>
      </c>
    </row>
    <row r="20" spans="1:14" ht="13.5" x14ac:dyDescent="0.15">
      <c r="A20" s="19" t="s">
        <v>24</v>
      </c>
      <c r="B20" s="2">
        <v>108074.61</v>
      </c>
      <c r="C20" s="2">
        <v>135902.69</v>
      </c>
      <c r="D20" s="2">
        <v>118649.44</v>
      </c>
      <c r="E20" s="2">
        <v>109024.17</v>
      </c>
      <c r="F20" s="2">
        <v>135070.97</v>
      </c>
      <c r="G20" s="2">
        <v>140650.98000000001</v>
      </c>
      <c r="H20" s="2">
        <v>111080.4</v>
      </c>
      <c r="I20" s="2">
        <v>129931.41</v>
      </c>
      <c r="J20" s="2">
        <v>124648.34</v>
      </c>
      <c r="K20" s="2">
        <v>120223.7</v>
      </c>
      <c r="L20" s="2">
        <v>121200.79</v>
      </c>
      <c r="M20" s="2"/>
      <c r="N20" s="20">
        <f t="shared" si="0"/>
        <v>1354457.5</v>
      </c>
    </row>
    <row r="21" spans="1:14" ht="13.5" x14ac:dyDescent="0.15">
      <c r="A21" s="19" t="s">
        <v>25</v>
      </c>
      <c r="B21" s="2">
        <v>5115925.38</v>
      </c>
      <c r="C21" s="2">
        <v>5241754.75</v>
      </c>
      <c r="D21" s="2">
        <v>5197617.59</v>
      </c>
      <c r="E21" s="2">
        <v>4858831.1500000004</v>
      </c>
      <c r="F21" s="2">
        <v>4878129.3899999997</v>
      </c>
      <c r="G21" s="2">
        <v>5717373.8799999999</v>
      </c>
      <c r="H21" s="2">
        <v>4286906.8899999997</v>
      </c>
      <c r="I21" s="2">
        <v>4429217.7699999996</v>
      </c>
      <c r="J21" s="2">
        <v>5033325.57</v>
      </c>
      <c r="K21" s="2">
        <v>4763578.62</v>
      </c>
      <c r="L21" s="2">
        <v>5012830.8899999997</v>
      </c>
      <c r="M21" s="2"/>
      <c r="N21" s="20">
        <f t="shared" si="0"/>
        <v>54535491.879999995</v>
      </c>
    </row>
    <row r="22" spans="1:14" ht="13.5" x14ac:dyDescent="0.15">
      <c r="A22" s="19" t="s">
        <v>26</v>
      </c>
      <c r="B22" s="12">
        <v>144809.35</v>
      </c>
      <c r="C22" s="12">
        <v>139173.51999999999</v>
      </c>
      <c r="D22" s="2">
        <v>187922.97</v>
      </c>
      <c r="E22" s="2">
        <v>181122.22</v>
      </c>
      <c r="F22" s="2">
        <v>134612.16</v>
      </c>
      <c r="G22" s="2">
        <v>137045.01999999999</v>
      </c>
      <c r="H22" s="12">
        <v>123320.04</v>
      </c>
      <c r="I22" s="2">
        <v>126855.23</v>
      </c>
      <c r="J22" s="12">
        <v>111274.13</v>
      </c>
      <c r="K22" s="12">
        <v>145172.46</v>
      </c>
      <c r="L22" s="12">
        <v>133435.5</v>
      </c>
      <c r="M22" s="12"/>
      <c r="N22" s="20">
        <f t="shared" si="0"/>
        <v>1564742.6</v>
      </c>
    </row>
    <row r="23" spans="1:14" ht="13.5" x14ac:dyDescent="0.15">
      <c r="A23" s="19"/>
      <c r="B23" s="22"/>
      <c r="C23" s="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3.5" x14ac:dyDescent="0.15">
      <c r="A24" s="19" t="s">
        <v>9</v>
      </c>
      <c r="B24" s="23">
        <f t="shared" ref="B24:M24" si="1">SUM(B6:B23)</f>
        <v>35697895.630000003</v>
      </c>
      <c r="C24" s="23">
        <f t="shared" si="1"/>
        <v>35123971.720000006</v>
      </c>
      <c r="D24" s="23">
        <f t="shared" si="1"/>
        <v>35976863.909999996</v>
      </c>
      <c r="E24" s="23">
        <f t="shared" si="1"/>
        <v>35113552.590000004</v>
      </c>
      <c r="F24" s="23">
        <f t="shared" si="1"/>
        <v>35699357.289999992</v>
      </c>
      <c r="G24" s="23">
        <f t="shared" si="1"/>
        <v>39843004.589999996</v>
      </c>
      <c r="H24" s="23">
        <f>SUM(H6:H23)</f>
        <v>33121177.229999997</v>
      </c>
      <c r="I24" s="23">
        <f t="shared" si="1"/>
        <v>33017521.68</v>
      </c>
      <c r="J24" s="23">
        <f t="shared" si="1"/>
        <v>37673098.649999999</v>
      </c>
      <c r="K24" s="23">
        <f t="shared" si="1"/>
        <v>34739719</v>
      </c>
      <c r="L24" s="23">
        <f t="shared" si="1"/>
        <v>36204324.859999999</v>
      </c>
      <c r="M24" s="23">
        <f t="shared" si="1"/>
        <v>0</v>
      </c>
      <c r="N24" s="23">
        <f>SUM(N6:N22)</f>
        <v>392210487.14999998</v>
      </c>
    </row>
    <row r="25" spans="1:14" ht="13.5" x14ac:dyDescent="0.1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13.5" x14ac:dyDescent="0.15">
      <c r="A26" s="19" t="s">
        <v>40</v>
      </c>
      <c r="B26" s="2">
        <v>639063.56000000006</v>
      </c>
      <c r="C26" s="2">
        <v>628601.02</v>
      </c>
      <c r="D26" s="2">
        <v>643964.27</v>
      </c>
      <c r="E26" s="2">
        <v>628131.36</v>
      </c>
      <c r="F26" s="2">
        <v>635378.46</v>
      </c>
      <c r="G26" s="2">
        <v>713500.18</v>
      </c>
      <c r="H26" s="2">
        <v>592176.15</v>
      </c>
      <c r="I26" s="2">
        <v>590451.43999999994</v>
      </c>
      <c r="J26" s="2">
        <v>673787.39</v>
      </c>
      <c r="K26" s="2">
        <v>621333.25</v>
      </c>
      <c r="L26" s="2">
        <v>647991.66</v>
      </c>
      <c r="M26" s="2"/>
      <c r="N26" s="2">
        <f>SUM(B26:M26)</f>
        <v>7014378.7399999993</v>
      </c>
    </row>
    <row r="27" spans="1:14" ht="13.5" x14ac:dyDescent="0.15">
      <c r="A27" s="19" t="s">
        <v>41</v>
      </c>
      <c r="B27" s="2">
        <v>180957.23</v>
      </c>
      <c r="C27" s="2">
        <v>167485.28</v>
      </c>
      <c r="D27" s="2">
        <v>177130.09</v>
      </c>
      <c r="E27" s="2">
        <v>151538.23000000001</v>
      </c>
      <c r="F27" s="2">
        <v>170817.41</v>
      </c>
      <c r="G27" s="2">
        <v>214933.75</v>
      </c>
      <c r="H27" s="2">
        <v>125282.72</v>
      </c>
      <c r="I27" s="2">
        <v>132108.24</v>
      </c>
      <c r="J27" s="2">
        <v>155248.64000000001</v>
      </c>
      <c r="K27" s="2">
        <v>143705.14000000001</v>
      </c>
      <c r="L27" s="2">
        <v>175779.7</v>
      </c>
      <c r="M27" s="2"/>
      <c r="N27" s="22">
        <f>SUM(B27:M27)</f>
        <v>1794986.43</v>
      </c>
    </row>
    <row r="28" spans="1:14" ht="13.5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4" t="s">
        <v>42</v>
      </c>
      <c r="N28" s="106">
        <f>N24+N26+N27</f>
        <v>401019852.31999999</v>
      </c>
    </row>
    <row r="29" spans="1:14" x14ac:dyDescent="0.15">
      <c r="C29" s="16"/>
    </row>
  </sheetData>
  <printOptions horizontalCentered="1"/>
  <pageMargins left="0" right="0" top="0.5" bottom="0.5" header="0.5" footer="0.5"/>
  <pageSetup paperSize="5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30"/>
  <sheetViews>
    <sheetView workbookViewId="0"/>
  </sheetViews>
  <sheetFormatPr defaultRowHeight="12" x14ac:dyDescent="0.15"/>
  <cols>
    <col min="1" max="1" width="13" style="13" customWidth="1"/>
    <col min="2" max="10" width="16.140625" style="13" bestFit="1" customWidth="1"/>
    <col min="11" max="11" width="17.140625" style="13" customWidth="1"/>
    <col min="12" max="13" width="16.140625" style="13" bestFit="1" customWidth="1"/>
    <col min="14" max="14" width="19" style="13" bestFit="1" customWidth="1"/>
    <col min="15" max="256" width="9.140625" style="13"/>
    <col min="257" max="257" width="13" style="13" customWidth="1"/>
    <col min="258" max="258" width="14" style="13" bestFit="1" customWidth="1"/>
    <col min="259" max="264" width="13.85546875" style="13" bestFit="1" customWidth="1"/>
    <col min="265" max="266" width="14" style="13" bestFit="1" customWidth="1"/>
    <col min="267" max="269" width="13.85546875" style="13" bestFit="1" customWidth="1"/>
    <col min="270" max="270" width="16" style="13" bestFit="1" customWidth="1"/>
    <col min="271" max="512" width="9.140625" style="13"/>
    <col min="513" max="513" width="13" style="13" customWidth="1"/>
    <col min="514" max="514" width="14" style="13" bestFit="1" customWidth="1"/>
    <col min="515" max="520" width="13.85546875" style="13" bestFit="1" customWidth="1"/>
    <col min="521" max="522" width="14" style="13" bestFit="1" customWidth="1"/>
    <col min="523" max="525" width="13.85546875" style="13" bestFit="1" customWidth="1"/>
    <col min="526" max="526" width="16" style="13" bestFit="1" customWidth="1"/>
    <col min="527" max="768" width="9.140625" style="13"/>
    <col min="769" max="769" width="13" style="13" customWidth="1"/>
    <col min="770" max="770" width="14" style="13" bestFit="1" customWidth="1"/>
    <col min="771" max="776" width="13.85546875" style="13" bestFit="1" customWidth="1"/>
    <col min="777" max="778" width="14" style="13" bestFit="1" customWidth="1"/>
    <col min="779" max="781" width="13.85546875" style="13" bestFit="1" customWidth="1"/>
    <col min="782" max="782" width="16" style="13" bestFit="1" customWidth="1"/>
    <col min="783" max="1024" width="9.140625" style="13"/>
    <col min="1025" max="1025" width="13" style="13" customWidth="1"/>
    <col min="1026" max="1026" width="14" style="13" bestFit="1" customWidth="1"/>
    <col min="1027" max="1032" width="13.85546875" style="13" bestFit="1" customWidth="1"/>
    <col min="1033" max="1034" width="14" style="13" bestFit="1" customWidth="1"/>
    <col min="1035" max="1037" width="13.85546875" style="13" bestFit="1" customWidth="1"/>
    <col min="1038" max="1038" width="16" style="13" bestFit="1" customWidth="1"/>
    <col min="1039" max="1280" width="9.140625" style="13"/>
    <col min="1281" max="1281" width="13" style="13" customWidth="1"/>
    <col min="1282" max="1282" width="14" style="13" bestFit="1" customWidth="1"/>
    <col min="1283" max="1288" width="13.85546875" style="13" bestFit="1" customWidth="1"/>
    <col min="1289" max="1290" width="14" style="13" bestFit="1" customWidth="1"/>
    <col min="1291" max="1293" width="13.85546875" style="13" bestFit="1" customWidth="1"/>
    <col min="1294" max="1294" width="16" style="13" bestFit="1" customWidth="1"/>
    <col min="1295" max="1536" width="9.140625" style="13"/>
    <col min="1537" max="1537" width="13" style="13" customWidth="1"/>
    <col min="1538" max="1538" width="14" style="13" bestFit="1" customWidth="1"/>
    <col min="1539" max="1544" width="13.85546875" style="13" bestFit="1" customWidth="1"/>
    <col min="1545" max="1546" width="14" style="13" bestFit="1" customWidth="1"/>
    <col min="1547" max="1549" width="13.85546875" style="13" bestFit="1" customWidth="1"/>
    <col min="1550" max="1550" width="16" style="13" bestFit="1" customWidth="1"/>
    <col min="1551" max="1792" width="9.140625" style="13"/>
    <col min="1793" max="1793" width="13" style="13" customWidth="1"/>
    <col min="1794" max="1794" width="14" style="13" bestFit="1" customWidth="1"/>
    <col min="1795" max="1800" width="13.85546875" style="13" bestFit="1" customWidth="1"/>
    <col min="1801" max="1802" width="14" style="13" bestFit="1" customWidth="1"/>
    <col min="1803" max="1805" width="13.85546875" style="13" bestFit="1" customWidth="1"/>
    <col min="1806" max="1806" width="16" style="13" bestFit="1" customWidth="1"/>
    <col min="1807" max="2048" width="9.140625" style="13"/>
    <col min="2049" max="2049" width="13" style="13" customWidth="1"/>
    <col min="2050" max="2050" width="14" style="13" bestFit="1" customWidth="1"/>
    <col min="2051" max="2056" width="13.85546875" style="13" bestFit="1" customWidth="1"/>
    <col min="2057" max="2058" width="14" style="13" bestFit="1" customWidth="1"/>
    <col min="2059" max="2061" width="13.85546875" style="13" bestFit="1" customWidth="1"/>
    <col min="2062" max="2062" width="16" style="13" bestFit="1" customWidth="1"/>
    <col min="2063" max="2304" width="9.140625" style="13"/>
    <col min="2305" max="2305" width="13" style="13" customWidth="1"/>
    <col min="2306" max="2306" width="14" style="13" bestFit="1" customWidth="1"/>
    <col min="2307" max="2312" width="13.85546875" style="13" bestFit="1" customWidth="1"/>
    <col min="2313" max="2314" width="14" style="13" bestFit="1" customWidth="1"/>
    <col min="2315" max="2317" width="13.85546875" style="13" bestFit="1" customWidth="1"/>
    <col min="2318" max="2318" width="16" style="13" bestFit="1" customWidth="1"/>
    <col min="2319" max="2560" width="9.140625" style="13"/>
    <col min="2561" max="2561" width="13" style="13" customWidth="1"/>
    <col min="2562" max="2562" width="14" style="13" bestFit="1" customWidth="1"/>
    <col min="2563" max="2568" width="13.85546875" style="13" bestFit="1" customWidth="1"/>
    <col min="2569" max="2570" width="14" style="13" bestFit="1" customWidth="1"/>
    <col min="2571" max="2573" width="13.85546875" style="13" bestFit="1" customWidth="1"/>
    <col min="2574" max="2574" width="16" style="13" bestFit="1" customWidth="1"/>
    <col min="2575" max="2816" width="9.140625" style="13"/>
    <col min="2817" max="2817" width="13" style="13" customWidth="1"/>
    <col min="2818" max="2818" width="14" style="13" bestFit="1" customWidth="1"/>
    <col min="2819" max="2824" width="13.85546875" style="13" bestFit="1" customWidth="1"/>
    <col min="2825" max="2826" width="14" style="13" bestFit="1" customWidth="1"/>
    <col min="2827" max="2829" width="13.85546875" style="13" bestFit="1" customWidth="1"/>
    <col min="2830" max="2830" width="16" style="13" bestFit="1" customWidth="1"/>
    <col min="2831" max="3072" width="9.140625" style="13"/>
    <col min="3073" max="3073" width="13" style="13" customWidth="1"/>
    <col min="3074" max="3074" width="14" style="13" bestFit="1" customWidth="1"/>
    <col min="3075" max="3080" width="13.85546875" style="13" bestFit="1" customWidth="1"/>
    <col min="3081" max="3082" width="14" style="13" bestFit="1" customWidth="1"/>
    <col min="3083" max="3085" width="13.85546875" style="13" bestFit="1" customWidth="1"/>
    <col min="3086" max="3086" width="16" style="13" bestFit="1" customWidth="1"/>
    <col min="3087" max="3328" width="9.140625" style="13"/>
    <col min="3329" max="3329" width="13" style="13" customWidth="1"/>
    <col min="3330" max="3330" width="14" style="13" bestFit="1" customWidth="1"/>
    <col min="3331" max="3336" width="13.85546875" style="13" bestFit="1" customWidth="1"/>
    <col min="3337" max="3338" width="14" style="13" bestFit="1" customWidth="1"/>
    <col min="3339" max="3341" width="13.85546875" style="13" bestFit="1" customWidth="1"/>
    <col min="3342" max="3342" width="16" style="13" bestFit="1" customWidth="1"/>
    <col min="3343" max="3584" width="9.140625" style="13"/>
    <col min="3585" max="3585" width="13" style="13" customWidth="1"/>
    <col min="3586" max="3586" width="14" style="13" bestFit="1" customWidth="1"/>
    <col min="3587" max="3592" width="13.85546875" style="13" bestFit="1" customWidth="1"/>
    <col min="3593" max="3594" width="14" style="13" bestFit="1" customWidth="1"/>
    <col min="3595" max="3597" width="13.85546875" style="13" bestFit="1" customWidth="1"/>
    <col min="3598" max="3598" width="16" style="13" bestFit="1" customWidth="1"/>
    <col min="3599" max="3840" width="9.140625" style="13"/>
    <col min="3841" max="3841" width="13" style="13" customWidth="1"/>
    <col min="3842" max="3842" width="14" style="13" bestFit="1" customWidth="1"/>
    <col min="3843" max="3848" width="13.85546875" style="13" bestFit="1" customWidth="1"/>
    <col min="3849" max="3850" width="14" style="13" bestFit="1" customWidth="1"/>
    <col min="3851" max="3853" width="13.85546875" style="13" bestFit="1" customWidth="1"/>
    <col min="3854" max="3854" width="16" style="13" bestFit="1" customWidth="1"/>
    <col min="3855" max="4096" width="9.140625" style="13"/>
    <col min="4097" max="4097" width="13" style="13" customWidth="1"/>
    <col min="4098" max="4098" width="14" style="13" bestFit="1" customWidth="1"/>
    <col min="4099" max="4104" width="13.85546875" style="13" bestFit="1" customWidth="1"/>
    <col min="4105" max="4106" width="14" style="13" bestFit="1" customWidth="1"/>
    <col min="4107" max="4109" width="13.85546875" style="13" bestFit="1" customWidth="1"/>
    <col min="4110" max="4110" width="16" style="13" bestFit="1" customWidth="1"/>
    <col min="4111" max="4352" width="9.140625" style="13"/>
    <col min="4353" max="4353" width="13" style="13" customWidth="1"/>
    <col min="4354" max="4354" width="14" style="13" bestFit="1" customWidth="1"/>
    <col min="4355" max="4360" width="13.85546875" style="13" bestFit="1" customWidth="1"/>
    <col min="4361" max="4362" width="14" style="13" bestFit="1" customWidth="1"/>
    <col min="4363" max="4365" width="13.85546875" style="13" bestFit="1" customWidth="1"/>
    <col min="4366" max="4366" width="16" style="13" bestFit="1" customWidth="1"/>
    <col min="4367" max="4608" width="9.140625" style="13"/>
    <col min="4609" max="4609" width="13" style="13" customWidth="1"/>
    <col min="4610" max="4610" width="14" style="13" bestFit="1" customWidth="1"/>
    <col min="4611" max="4616" width="13.85546875" style="13" bestFit="1" customWidth="1"/>
    <col min="4617" max="4618" width="14" style="13" bestFit="1" customWidth="1"/>
    <col min="4619" max="4621" width="13.85546875" style="13" bestFit="1" customWidth="1"/>
    <col min="4622" max="4622" width="16" style="13" bestFit="1" customWidth="1"/>
    <col min="4623" max="4864" width="9.140625" style="13"/>
    <col min="4865" max="4865" width="13" style="13" customWidth="1"/>
    <col min="4866" max="4866" width="14" style="13" bestFit="1" customWidth="1"/>
    <col min="4867" max="4872" width="13.85546875" style="13" bestFit="1" customWidth="1"/>
    <col min="4873" max="4874" width="14" style="13" bestFit="1" customWidth="1"/>
    <col min="4875" max="4877" width="13.85546875" style="13" bestFit="1" customWidth="1"/>
    <col min="4878" max="4878" width="16" style="13" bestFit="1" customWidth="1"/>
    <col min="4879" max="5120" width="9.140625" style="13"/>
    <col min="5121" max="5121" width="13" style="13" customWidth="1"/>
    <col min="5122" max="5122" width="14" style="13" bestFit="1" customWidth="1"/>
    <col min="5123" max="5128" width="13.85546875" style="13" bestFit="1" customWidth="1"/>
    <col min="5129" max="5130" width="14" style="13" bestFit="1" customWidth="1"/>
    <col min="5131" max="5133" width="13.85546875" style="13" bestFit="1" customWidth="1"/>
    <col min="5134" max="5134" width="16" style="13" bestFit="1" customWidth="1"/>
    <col min="5135" max="5376" width="9.140625" style="13"/>
    <col min="5377" max="5377" width="13" style="13" customWidth="1"/>
    <col min="5378" max="5378" width="14" style="13" bestFit="1" customWidth="1"/>
    <col min="5379" max="5384" width="13.85546875" style="13" bestFit="1" customWidth="1"/>
    <col min="5385" max="5386" width="14" style="13" bestFit="1" customWidth="1"/>
    <col min="5387" max="5389" width="13.85546875" style="13" bestFit="1" customWidth="1"/>
    <col min="5390" max="5390" width="16" style="13" bestFit="1" customWidth="1"/>
    <col min="5391" max="5632" width="9.140625" style="13"/>
    <col min="5633" max="5633" width="13" style="13" customWidth="1"/>
    <col min="5634" max="5634" width="14" style="13" bestFit="1" customWidth="1"/>
    <col min="5635" max="5640" width="13.85546875" style="13" bestFit="1" customWidth="1"/>
    <col min="5641" max="5642" width="14" style="13" bestFit="1" customWidth="1"/>
    <col min="5643" max="5645" width="13.85546875" style="13" bestFit="1" customWidth="1"/>
    <col min="5646" max="5646" width="16" style="13" bestFit="1" customWidth="1"/>
    <col min="5647" max="5888" width="9.140625" style="13"/>
    <col min="5889" max="5889" width="13" style="13" customWidth="1"/>
    <col min="5890" max="5890" width="14" style="13" bestFit="1" customWidth="1"/>
    <col min="5891" max="5896" width="13.85546875" style="13" bestFit="1" customWidth="1"/>
    <col min="5897" max="5898" width="14" style="13" bestFit="1" customWidth="1"/>
    <col min="5899" max="5901" width="13.85546875" style="13" bestFit="1" customWidth="1"/>
    <col min="5902" max="5902" width="16" style="13" bestFit="1" customWidth="1"/>
    <col min="5903" max="6144" width="9.140625" style="13"/>
    <col min="6145" max="6145" width="13" style="13" customWidth="1"/>
    <col min="6146" max="6146" width="14" style="13" bestFit="1" customWidth="1"/>
    <col min="6147" max="6152" width="13.85546875" style="13" bestFit="1" customWidth="1"/>
    <col min="6153" max="6154" width="14" style="13" bestFit="1" customWidth="1"/>
    <col min="6155" max="6157" width="13.85546875" style="13" bestFit="1" customWidth="1"/>
    <col min="6158" max="6158" width="16" style="13" bestFit="1" customWidth="1"/>
    <col min="6159" max="6400" width="9.140625" style="13"/>
    <col min="6401" max="6401" width="13" style="13" customWidth="1"/>
    <col min="6402" max="6402" width="14" style="13" bestFit="1" customWidth="1"/>
    <col min="6403" max="6408" width="13.85546875" style="13" bestFit="1" customWidth="1"/>
    <col min="6409" max="6410" width="14" style="13" bestFit="1" customWidth="1"/>
    <col min="6411" max="6413" width="13.85546875" style="13" bestFit="1" customWidth="1"/>
    <col min="6414" max="6414" width="16" style="13" bestFit="1" customWidth="1"/>
    <col min="6415" max="6656" width="9.140625" style="13"/>
    <col min="6657" max="6657" width="13" style="13" customWidth="1"/>
    <col min="6658" max="6658" width="14" style="13" bestFit="1" customWidth="1"/>
    <col min="6659" max="6664" width="13.85546875" style="13" bestFit="1" customWidth="1"/>
    <col min="6665" max="6666" width="14" style="13" bestFit="1" customWidth="1"/>
    <col min="6667" max="6669" width="13.85546875" style="13" bestFit="1" customWidth="1"/>
    <col min="6670" max="6670" width="16" style="13" bestFit="1" customWidth="1"/>
    <col min="6671" max="6912" width="9.140625" style="13"/>
    <col min="6913" max="6913" width="13" style="13" customWidth="1"/>
    <col min="6914" max="6914" width="14" style="13" bestFit="1" customWidth="1"/>
    <col min="6915" max="6920" width="13.85546875" style="13" bestFit="1" customWidth="1"/>
    <col min="6921" max="6922" width="14" style="13" bestFit="1" customWidth="1"/>
    <col min="6923" max="6925" width="13.85546875" style="13" bestFit="1" customWidth="1"/>
    <col min="6926" max="6926" width="16" style="13" bestFit="1" customWidth="1"/>
    <col min="6927" max="7168" width="9.140625" style="13"/>
    <col min="7169" max="7169" width="13" style="13" customWidth="1"/>
    <col min="7170" max="7170" width="14" style="13" bestFit="1" customWidth="1"/>
    <col min="7171" max="7176" width="13.85546875" style="13" bestFit="1" customWidth="1"/>
    <col min="7177" max="7178" width="14" style="13" bestFit="1" customWidth="1"/>
    <col min="7179" max="7181" width="13.85546875" style="13" bestFit="1" customWidth="1"/>
    <col min="7182" max="7182" width="16" style="13" bestFit="1" customWidth="1"/>
    <col min="7183" max="7424" width="9.140625" style="13"/>
    <col min="7425" max="7425" width="13" style="13" customWidth="1"/>
    <col min="7426" max="7426" width="14" style="13" bestFit="1" customWidth="1"/>
    <col min="7427" max="7432" width="13.85546875" style="13" bestFit="1" customWidth="1"/>
    <col min="7433" max="7434" width="14" style="13" bestFit="1" customWidth="1"/>
    <col min="7435" max="7437" width="13.85546875" style="13" bestFit="1" customWidth="1"/>
    <col min="7438" max="7438" width="16" style="13" bestFit="1" customWidth="1"/>
    <col min="7439" max="7680" width="9.140625" style="13"/>
    <col min="7681" max="7681" width="13" style="13" customWidth="1"/>
    <col min="7682" max="7682" width="14" style="13" bestFit="1" customWidth="1"/>
    <col min="7683" max="7688" width="13.85546875" style="13" bestFit="1" customWidth="1"/>
    <col min="7689" max="7690" width="14" style="13" bestFit="1" customWidth="1"/>
    <col min="7691" max="7693" width="13.85546875" style="13" bestFit="1" customWidth="1"/>
    <col min="7694" max="7694" width="16" style="13" bestFit="1" customWidth="1"/>
    <col min="7695" max="7936" width="9.140625" style="13"/>
    <col min="7937" max="7937" width="13" style="13" customWidth="1"/>
    <col min="7938" max="7938" width="14" style="13" bestFit="1" customWidth="1"/>
    <col min="7939" max="7944" width="13.85546875" style="13" bestFit="1" customWidth="1"/>
    <col min="7945" max="7946" width="14" style="13" bestFit="1" customWidth="1"/>
    <col min="7947" max="7949" width="13.85546875" style="13" bestFit="1" customWidth="1"/>
    <col min="7950" max="7950" width="16" style="13" bestFit="1" customWidth="1"/>
    <col min="7951" max="8192" width="9.140625" style="13"/>
    <col min="8193" max="8193" width="13" style="13" customWidth="1"/>
    <col min="8194" max="8194" width="14" style="13" bestFit="1" customWidth="1"/>
    <col min="8195" max="8200" width="13.85546875" style="13" bestFit="1" customWidth="1"/>
    <col min="8201" max="8202" width="14" style="13" bestFit="1" customWidth="1"/>
    <col min="8203" max="8205" width="13.85546875" style="13" bestFit="1" customWidth="1"/>
    <col min="8206" max="8206" width="16" style="13" bestFit="1" customWidth="1"/>
    <col min="8207" max="8448" width="9.140625" style="13"/>
    <col min="8449" max="8449" width="13" style="13" customWidth="1"/>
    <col min="8450" max="8450" width="14" style="13" bestFit="1" customWidth="1"/>
    <col min="8451" max="8456" width="13.85546875" style="13" bestFit="1" customWidth="1"/>
    <col min="8457" max="8458" width="14" style="13" bestFit="1" customWidth="1"/>
    <col min="8459" max="8461" width="13.85546875" style="13" bestFit="1" customWidth="1"/>
    <col min="8462" max="8462" width="16" style="13" bestFit="1" customWidth="1"/>
    <col min="8463" max="8704" width="9.140625" style="13"/>
    <col min="8705" max="8705" width="13" style="13" customWidth="1"/>
    <col min="8706" max="8706" width="14" style="13" bestFit="1" customWidth="1"/>
    <col min="8707" max="8712" width="13.85546875" style="13" bestFit="1" customWidth="1"/>
    <col min="8713" max="8714" width="14" style="13" bestFit="1" customWidth="1"/>
    <col min="8715" max="8717" width="13.85546875" style="13" bestFit="1" customWidth="1"/>
    <col min="8718" max="8718" width="16" style="13" bestFit="1" customWidth="1"/>
    <col min="8719" max="8960" width="9.140625" style="13"/>
    <col min="8961" max="8961" width="13" style="13" customWidth="1"/>
    <col min="8962" max="8962" width="14" style="13" bestFit="1" customWidth="1"/>
    <col min="8963" max="8968" width="13.85546875" style="13" bestFit="1" customWidth="1"/>
    <col min="8969" max="8970" width="14" style="13" bestFit="1" customWidth="1"/>
    <col min="8971" max="8973" width="13.85546875" style="13" bestFit="1" customWidth="1"/>
    <col min="8974" max="8974" width="16" style="13" bestFit="1" customWidth="1"/>
    <col min="8975" max="9216" width="9.140625" style="13"/>
    <col min="9217" max="9217" width="13" style="13" customWidth="1"/>
    <col min="9218" max="9218" width="14" style="13" bestFit="1" customWidth="1"/>
    <col min="9219" max="9224" width="13.85546875" style="13" bestFit="1" customWidth="1"/>
    <col min="9225" max="9226" width="14" style="13" bestFit="1" customWidth="1"/>
    <col min="9227" max="9229" width="13.85546875" style="13" bestFit="1" customWidth="1"/>
    <col min="9230" max="9230" width="16" style="13" bestFit="1" customWidth="1"/>
    <col min="9231" max="9472" width="9.140625" style="13"/>
    <col min="9473" max="9473" width="13" style="13" customWidth="1"/>
    <col min="9474" max="9474" width="14" style="13" bestFit="1" customWidth="1"/>
    <col min="9475" max="9480" width="13.85546875" style="13" bestFit="1" customWidth="1"/>
    <col min="9481" max="9482" width="14" style="13" bestFit="1" customWidth="1"/>
    <col min="9483" max="9485" width="13.85546875" style="13" bestFit="1" customWidth="1"/>
    <col min="9486" max="9486" width="16" style="13" bestFit="1" customWidth="1"/>
    <col min="9487" max="9728" width="9.140625" style="13"/>
    <col min="9729" max="9729" width="13" style="13" customWidth="1"/>
    <col min="9730" max="9730" width="14" style="13" bestFit="1" customWidth="1"/>
    <col min="9731" max="9736" width="13.85546875" style="13" bestFit="1" customWidth="1"/>
    <col min="9737" max="9738" width="14" style="13" bestFit="1" customWidth="1"/>
    <col min="9739" max="9741" width="13.85546875" style="13" bestFit="1" customWidth="1"/>
    <col min="9742" max="9742" width="16" style="13" bestFit="1" customWidth="1"/>
    <col min="9743" max="9984" width="9.140625" style="13"/>
    <col min="9985" max="9985" width="13" style="13" customWidth="1"/>
    <col min="9986" max="9986" width="14" style="13" bestFit="1" customWidth="1"/>
    <col min="9987" max="9992" width="13.85546875" style="13" bestFit="1" customWidth="1"/>
    <col min="9993" max="9994" width="14" style="13" bestFit="1" customWidth="1"/>
    <col min="9995" max="9997" width="13.85546875" style="13" bestFit="1" customWidth="1"/>
    <col min="9998" max="9998" width="16" style="13" bestFit="1" customWidth="1"/>
    <col min="9999" max="10240" width="9.140625" style="13"/>
    <col min="10241" max="10241" width="13" style="13" customWidth="1"/>
    <col min="10242" max="10242" width="14" style="13" bestFit="1" customWidth="1"/>
    <col min="10243" max="10248" width="13.85546875" style="13" bestFit="1" customWidth="1"/>
    <col min="10249" max="10250" width="14" style="13" bestFit="1" customWidth="1"/>
    <col min="10251" max="10253" width="13.85546875" style="13" bestFit="1" customWidth="1"/>
    <col min="10254" max="10254" width="16" style="13" bestFit="1" customWidth="1"/>
    <col min="10255" max="10496" width="9.140625" style="13"/>
    <col min="10497" max="10497" width="13" style="13" customWidth="1"/>
    <col min="10498" max="10498" width="14" style="13" bestFit="1" customWidth="1"/>
    <col min="10499" max="10504" width="13.85546875" style="13" bestFit="1" customWidth="1"/>
    <col min="10505" max="10506" width="14" style="13" bestFit="1" customWidth="1"/>
    <col min="10507" max="10509" width="13.85546875" style="13" bestFit="1" customWidth="1"/>
    <col min="10510" max="10510" width="16" style="13" bestFit="1" customWidth="1"/>
    <col min="10511" max="10752" width="9.140625" style="13"/>
    <col min="10753" max="10753" width="13" style="13" customWidth="1"/>
    <col min="10754" max="10754" width="14" style="13" bestFit="1" customWidth="1"/>
    <col min="10755" max="10760" width="13.85546875" style="13" bestFit="1" customWidth="1"/>
    <col min="10761" max="10762" width="14" style="13" bestFit="1" customWidth="1"/>
    <col min="10763" max="10765" width="13.85546875" style="13" bestFit="1" customWidth="1"/>
    <col min="10766" max="10766" width="16" style="13" bestFit="1" customWidth="1"/>
    <col min="10767" max="11008" width="9.140625" style="13"/>
    <col min="11009" max="11009" width="13" style="13" customWidth="1"/>
    <col min="11010" max="11010" width="14" style="13" bestFit="1" customWidth="1"/>
    <col min="11011" max="11016" width="13.85546875" style="13" bestFit="1" customWidth="1"/>
    <col min="11017" max="11018" width="14" style="13" bestFit="1" customWidth="1"/>
    <col min="11019" max="11021" width="13.85546875" style="13" bestFit="1" customWidth="1"/>
    <col min="11022" max="11022" width="16" style="13" bestFit="1" customWidth="1"/>
    <col min="11023" max="11264" width="9.140625" style="13"/>
    <col min="11265" max="11265" width="13" style="13" customWidth="1"/>
    <col min="11266" max="11266" width="14" style="13" bestFit="1" customWidth="1"/>
    <col min="11267" max="11272" width="13.85546875" style="13" bestFit="1" customWidth="1"/>
    <col min="11273" max="11274" width="14" style="13" bestFit="1" customWidth="1"/>
    <col min="11275" max="11277" width="13.85546875" style="13" bestFit="1" customWidth="1"/>
    <col min="11278" max="11278" width="16" style="13" bestFit="1" customWidth="1"/>
    <col min="11279" max="11520" width="9.140625" style="13"/>
    <col min="11521" max="11521" width="13" style="13" customWidth="1"/>
    <col min="11522" max="11522" width="14" style="13" bestFit="1" customWidth="1"/>
    <col min="11523" max="11528" width="13.85546875" style="13" bestFit="1" customWidth="1"/>
    <col min="11529" max="11530" width="14" style="13" bestFit="1" customWidth="1"/>
    <col min="11531" max="11533" width="13.85546875" style="13" bestFit="1" customWidth="1"/>
    <col min="11534" max="11534" width="16" style="13" bestFit="1" customWidth="1"/>
    <col min="11535" max="11776" width="9.140625" style="13"/>
    <col min="11777" max="11777" width="13" style="13" customWidth="1"/>
    <col min="11778" max="11778" width="14" style="13" bestFit="1" customWidth="1"/>
    <col min="11779" max="11784" width="13.85546875" style="13" bestFit="1" customWidth="1"/>
    <col min="11785" max="11786" width="14" style="13" bestFit="1" customWidth="1"/>
    <col min="11787" max="11789" width="13.85546875" style="13" bestFit="1" customWidth="1"/>
    <col min="11790" max="11790" width="16" style="13" bestFit="1" customWidth="1"/>
    <col min="11791" max="12032" width="9.140625" style="13"/>
    <col min="12033" max="12033" width="13" style="13" customWidth="1"/>
    <col min="12034" max="12034" width="14" style="13" bestFit="1" customWidth="1"/>
    <col min="12035" max="12040" width="13.85546875" style="13" bestFit="1" customWidth="1"/>
    <col min="12041" max="12042" width="14" style="13" bestFit="1" customWidth="1"/>
    <col min="12043" max="12045" width="13.85546875" style="13" bestFit="1" customWidth="1"/>
    <col min="12046" max="12046" width="16" style="13" bestFit="1" customWidth="1"/>
    <col min="12047" max="12288" width="9.140625" style="13"/>
    <col min="12289" max="12289" width="13" style="13" customWidth="1"/>
    <col min="12290" max="12290" width="14" style="13" bestFit="1" customWidth="1"/>
    <col min="12291" max="12296" width="13.85546875" style="13" bestFit="1" customWidth="1"/>
    <col min="12297" max="12298" width="14" style="13" bestFit="1" customWidth="1"/>
    <col min="12299" max="12301" width="13.85546875" style="13" bestFit="1" customWidth="1"/>
    <col min="12302" max="12302" width="16" style="13" bestFit="1" customWidth="1"/>
    <col min="12303" max="12544" width="9.140625" style="13"/>
    <col min="12545" max="12545" width="13" style="13" customWidth="1"/>
    <col min="12546" max="12546" width="14" style="13" bestFit="1" customWidth="1"/>
    <col min="12547" max="12552" width="13.85546875" style="13" bestFit="1" customWidth="1"/>
    <col min="12553" max="12554" width="14" style="13" bestFit="1" customWidth="1"/>
    <col min="12555" max="12557" width="13.85546875" style="13" bestFit="1" customWidth="1"/>
    <col min="12558" max="12558" width="16" style="13" bestFit="1" customWidth="1"/>
    <col min="12559" max="12800" width="9.140625" style="13"/>
    <col min="12801" max="12801" width="13" style="13" customWidth="1"/>
    <col min="12802" max="12802" width="14" style="13" bestFit="1" customWidth="1"/>
    <col min="12803" max="12808" width="13.85546875" style="13" bestFit="1" customWidth="1"/>
    <col min="12809" max="12810" width="14" style="13" bestFit="1" customWidth="1"/>
    <col min="12811" max="12813" width="13.85546875" style="13" bestFit="1" customWidth="1"/>
    <col min="12814" max="12814" width="16" style="13" bestFit="1" customWidth="1"/>
    <col min="12815" max="13056" width="9.140625" style="13"/>
    <col min="13057" max="13057" width="13" style="13" customWidth="1"/>
    <col min="13058" max="13058" width="14" style="13" bestFit="1" customWidth="1"/>
    <col min="13059" max="13064" width="13.85546875" style="13" bestFit="1" customWidth="1"/>
    <col min="13065" max="13066" width="14" style="13" bestFit="1" customWidth="1"/>
    <col min="13067" max="13069" width="13.85546875" style="13" bestFit="1" customWidth="1"/>
    <col min="13070" max="13070" width="16" style="13" bestFit="1" customWidth="1"/>
    <col min="13071" max="13312" width="9.140625" style="13"/>
    <col min="13313" max="13313" width="13" style="13" customWidth="1"/>
    <col min="13314" max="13314" width="14" style="13" bestFit="1" customWidth="1"/>
    <col min="13315" max="13320" width="13.85546875" style="13" bestFit="1" customWidth="1"/>
    <col min="13321" max="13322" width="14" style="13" bestFit="1" customWidth="1"/>
    <col min="13323" max="13325" width="13.85546875" style="13" bestFit="1" customWidth="1"/>
    <col min="13326" max="13326" width="16" style="13" bestFit="1" customWidth="1"/>
    <col min="13327" max="13568" width="9.140625" style="13"/>
    <col min="13569" max="13569" width="13" style="13" customWidth="1"/>
    <col min="13570" max="13570" width="14" style="13" bestFit="1" customWidth="1"/>
    <col min="13571" max="13576" width="13.85546875" style="13" bestFit="1" customWidth="1"/>
    <col min="13577" max="13578" width="14" style="13" bestFit="1" customWidth="1"/>
    <col min="13579" max="13581" width="13.85546875" style="13" bestFit="1" customWidth="1"/>
    <col min="13582" max="13582" width="16" style="13" bestFit="1" customWidth="1"/>
    <col min="13583" max="13824" width="9.140625" style="13"/>
    <col min="13825" max="13825" width="13" style="13" customWidth="1"/>
    <col min="13826" max="13826" width="14" style="13" bestFit="1" customWidth="1"/>
    <col min="13827" max="13832" width="13.85546875" style="13" bestFit="1" customWidth="1"/>
    <col min="13833" max="13834" width="14" style="13" bestFit="1" customWidth="1"/>
    <col min="13835" max="13837" width="13.85546875" style="13" bestFit="1" customWidth="1"/>
    <col min="13838" max="13838" width="16" style="13" bestFit="1" customWidth="1"/>
    <col min="13839" max="14080" width="9.140625" style="13"/>
    <col min="14081" max="14081" width="13" style="13" customWidth="1"/>
    <col min="14082" max="14082" width="14" style="13" bestFit="1" customWidth="1"/>
    <col min="14083" max="14088" width="13.85546875" style="13" bestFit="1" customWidth="1"/>
    <col min="14089" max="14090" width="14" style="13" bestFit="1" customWidth="1"/>
    <col min="14091" max="14093" width="13.85546875" style="13" bestFit="1" customWidth="1"/>
    <col min="14094" max="14094" width="16" style="13" bestFit="1" customWidth="1"/>
    <col min="14095" max="14336" width="9.140625" style="13"/>
    <col min="14337" max="14337" width="13" style="13" customWidth="1"/>
    <col min="14338" max="14338" width="14" style="13" bestFit="1" customWidth="1"/>
    <col min="14339" max="14344" width="13.85546875" style="13" bestFit="1" customWidth="1"/>
    <col min="14345" max="14346" width="14" style="13" bestFit="1" customWidth="1"/>
    <col min="14347" max="14349" width="13.85546875" style="13" bestFit="1" customWidth="1"/>
    <col min="14350" max="14350" width="16" style="13" bestFit="1" customWidth="1"/>
    <col min="14351" max="14592" width="9.140625" style="13"/>
    <col min="14593" max="14593" width="13" style="13" customWidth="1"/>
    <col min="14594" max="14594" width="14" style="13" bestFit="1" customWidth="1"/>
    <col min="14595" max="14600" width="13.85546875" style="13" bestFit="1" customWidth="1"/>
    <col min="14601" max="14602" width="14" style="13" bestFit="1" customWidth="1"/>
    <col min="14603" max="14605" width="13.85546875" style="13" bestFit="1" customWidth="1"/>
    <col min="14606" max="14606" width="16" style="13" bestFit="1" customWidth="1"/>
    <col min="14607" max="14848" width="9.140625" style="13"/>
    <col min="14849" max="14849" width="13" style="13" customWidth="1"/>
    <col min="14850" max="14850" width="14" style="13" bestFit="1" customWidth="1"/>
    <col min="14851" max="14856" width="13.85546875" style="13" bestFit="1" customWidth="1"/>
    <col min="14857" max="14858" width="14" style="13" bestFit="1" customWidth="1"/>
    <col min="14859" max="14861" width="13.85546875" style="13" bestFit="1" customWidth="1"/>
    <col min="14862" max="14862" width="16" style="13" bestFit="1" customWidth="1"/>
    <col min="14863" max="15104" width="9.140625" style="13"/>
    <col min="15105" max="15105" width="13" style="13" customWidth="1"/>
    <col min="15106" max="15106" width="14" style="13" bestFit="1" customWidth="1"/>
    <col min="15107" max="15112" width="13.85546875" style="13" bestFit="1" customWidth="1"/>
    <col min="15113" max="15114" width="14" style="13" bestFit="1" customWidth="1"/>
    <col min="15115" max="15117" width="13.85546875" style="13" bestFit="1" customWidth="1"/>
    <col min="15118" max="15118" width="16" style="13" bestFit="1" customWidth="1"/>
    <col min="15119" max="15360" width="9.140625" style="13"/>
    <col min="15361" max="15361" width="13" style="13" customWidth="1"/>
    <col min="15362" max="15362" width="14" style="13" bestFit="1" customWidth="1"/>
    <col min="15363" max="15368" width="13.85546875" style="13" bestFit="1" customWidth="1"/>
    <col min="15369" max="15370" width="14" style="13" bestFit="1" customWidth="1"/>
    <col min="15371" max="15373" width="13.85546875" style="13" bestFit="1" customWidth="1"/>
    <col min="15374" max="15374" width="16" style="13" bestFit="1" customWidth="1"/>
    <col min="15375" max="15616" width="9.140625" style="13"/>
    <col min="15617" max="15617" width="13" style="13" customWidth="1"/>
    <col min="15618" max="15618" width="14" style="13" bestFit="1" customWidth="1"/>
    <col min="15619" max="15624" width="13.85546875" style="13" bestFit="1" customWidth="1"/>
    <col min="15625" max="15626" width="14" style="13" bestFit="1" customWidth="1"/>
    <col min="15627" max="15629" width="13.85546875" style="13" bestFit="1" customWidth="1"/>
    <col min="15630" max="15630" width="16" style="13" bestFit="1" customWidth="1"/>
    <col min="15631" max="15872" width="9.140625" style="13"/>
    <col min="15873" max="15873" width="13" style="13" customWidth="1"/>
    <col min="15874" max="15874" width="14" style="13" bestFit="1" customWidth="1"/>
    <col min="15875" max="15880" width="13.85546875" style="13" bestFit="1" customWidth="1"/>
    <col min="15881" max="15882" width="14" style="13" bestFit="1" customWidth="1"/>
    <col min="15883" max="15885" width="13.85546875" style="13" bestFit="1" customWidth="1"/>
    <col min="15886" max="15886" width="16" style="13" bestFit="1" customWidth="1"/>
    <col min="15887" max="16128" width="9.140625" style="13"/>
    <col min="16129" max="16129" width="13" style="13" customWidth="1"/>
    <col min="16130" max="16130" width="14" style="13" bestFit="1" customWidth="1"/>
    <col min="16131" max="16136" width="13.85546875" style="13" bestFit="1" customWidth="1"/>
    <col min="16137" max="16138" width="14" style="13" bestFit="1" customWidth="1"/>
    <col min="16139" max="16141" width="13.85546875" style="13" bestFit="1" customWidth="1"/>
    <col min="16142" max="16142" width="16" style="13" bestFit="1" customWidth="1"/>
    <col min="16143" max="16384" width="9.140625" style="13"/>
  </cols>
  <sheetData>
    <row r="2" spans="1:14" ht="20.25" x14ac:dyDescent="0.25">
      <c r="A2" s="17" t="s">
        <v>265</v>
      </c>
    </row>
    <row r="4" spans="1:14" s="14" customFormat="1" ht="13.5" x14ac:dyDescent="0.15">
      <c r="A4" s="18" t="s">
        <v>2</v>
      </c>
      <c r="B4" s="18" t="s">
        <v>27</v>
      </c>
      <c r="C4" s="18" t="s">
        <v>28</v>
      </c>
      <c r="D4" s="18" t="s">
        <v>29</v>
      </c>
      <c r="E4" s="18" t="s">
        <v>30</v>
      </c>
      <c r="F4" s="18" t="s">
        <v>31</v>
      </c>
      <c r="G4" s="18" t="s">
        <v>32</v>
      </c>
      <c r="H4" s="18" t="s">
        <v>33</v>
      </c>
      <c r="I4" s="18" t="s">
        <v>34</v>
      </c>
      <c r="J4" s="18" t="s">
        <v>35</v>
      </c>
      <c r="K4" s="18" t="s">
        <v>36</v>
      </c>
      <c r="L4" s="18" t="s">
        <v>37</v>
      </c>
      <c r="M4" s="18" t="s">
        <v>38</v>
      </c>
      <c r="N4" s="18" t="s">
        <v>39</v>
      </c>
    </row>
    <row r="5" spans="1:14" ht="13.5" x14ac:dyDescent="0.15">
      <c r="A5" s="19"/>
      <c r="B5" s="20"/>
      <c r="C5" s="20"/>
      <c r="D5" s="20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3.5" x14ac:dyDescent="0.15">
      <c r="A6" s="19" t="s">
        <v>10</v>
      </c>
      <c r="B6" s="2">
        <v>2675750.33</v>
      </c>
      <c r="C6" s="2">
        <v>2744812.05</v>
      </c>
      <c r="D6" s="2">
        <v>2772958.89</v>
      </c>
      <c r="E6" s="20">
        <v>2650636.71</v>
      </c>
      <c r="F6" s="20">
        <v>2604392.13</v>
      </c>
      <c r="G6" s="20">
        <v>2882655.49</v>
      </c>
      <c r="H6" s="2">
        <v>2161331.63</v>
      </c>
      <c r="I6" s="20">
        <v>2238837.23</v>
      </c>
      <c r="J6" s="2">
        <v>2535169.4500000002</v>
      </c>
      <c r="K6" s="2">
        <v>2687336.23</v>
      </c>
      <c r="L6" s="2">
        <v>2804338.11</v>
      </c>
      <c r="M6" s="2"/>
      <c r="N6" s="20">
        <f>SUM(B6:M6)</f>
        <v>28758218.25</v>
      </c>
    </row>
    <row r="7" spans="1:14" ht="13.5" x14ac:dyDescent="0.15">
      <c r="A7" s="19" t="s">
        <v>11</v>
      </c>
      <c r="B7" s="2">
        <v>624323.57999999996</v>
      </c>
      <c r="C7" s="2">
        <v>582089.05000000005</v>
      </c>
      <c r="D7" s="2">
        <v>579206.63</v>
      </c>
      <c r="E7" s="20">
        <v>607128.51</v>
      </c>
      <c r="F7" s="20">
        <v>588322.04</v>
      </c>
      <c r="G7" s="20">
        <v>696252.27</v>
      </c>
      <c r="H7" s="2">
        <v>555439.49</v>
      </c>
      <c r="I7" s="20">
        <v>505532.24</v>
      </c>
      <c r="J7" s="2">
        <v>593055.31999999995</v>
      </c>
      <c r="K7" s="2">
        <v>623241.06999999995</v>
      </c>
      <c r="L7" s="2">
        <v>625519.68000000005</v>
      </c>
      <c r="M7" s="2"/>
      <c r="N7" s="20">
        <f t="shared" ref="N7:N22" si="0">SUM(B7:M7)</f>
        <v>6580109.8799999999</v>
      </c>
    </row>
    <row r="8" spans="1:14" ht="13.5" x14ac:dyDescent="0.15">
      <c r="A8" s="19" t="s">
        <v>12</v>
      </c>
      <c r="B8" s="2">
        <v>92908870.444601804</v>
      </c>
      <c r="C8" s="2">
        <v>90408304.514601752</v>
      </c>
      <c r="D8" s="2">
        <v>94189332.354601756</v>
      </c>
      <c r="E8" s="20">
        <v>92692438.984601721</v>
      </c>
      <c r="F8" s="20">
        <v>94964694.804601699</v>
      </c>
      <c r="G8" s="20">
        <v>105531806.65460172</v>
      </c>
      <c r="H8" s="2">
        <v>89081361.654601753</v>
      </c>
      <c r="I8" s="20">
        <v>88593497.974601761</v>
      </c>
      <c r="J8" s="2">
        <v>100516204.62460175</v>
      </c>
      <c r="K8" s="2">
        <v>92056270.824601769</v>
      </c>
      <c r="L8" s="2">
        <v>95456777.590000004</v>
      </c>
      <c r="M8" s="2"/>
      <c r="N8" s="20">
        <f t="shared" si="0"/>
        <v>1036399560.4260174</v>
      </c>
    </row>
    <row r="9" spans="1:14" ht="13.5" x14ac:dyDescent="0.15">
      <c r="A9" s="19" t="s">
        <v>13</v>
      </c>
      <c r="B9" s="2">
        <v>1744533.99</v>
      </c>
      <c r="C9" s="2">
        <v>1693161.47</v>
      </c>
      <c r="D9" s="2">
        <v>1768776.52</v>
      </c>
      <c r="E9" s="20">
        <v>1505182.05</v>
      </c>
      <c r="F9" s="20">
        <v>1413549.37</v>
      </c>
      <c r="G9" s="20">
        <v>1783507.79</v>
      </c>
      <c r="H9" s="2">
        <v>1293369.31</v>
      </c>
      <c r="I9" s="20">
        <v>1322057.1000000001</v>
      </c>
      <c r="J9" s="2">
        <v>1523388.25</v>
      </c>
      <c r="K9" s="2">
        <v>1389359.35</v>
      </c>
      <c r="L9" s="2">
        <v>1566034.73</v>
      </c>
      <c r="M9" s="2"/>
      <c r="N9" s="20">
        <f t="shared" si="0"/>
        <v>17002919.93</v>
      </c>
    </row>
    <row r="10" spans="1:14" ht="13.5" x14ac:dyDescent="0.15">
      <c r="A10" s="19" t="s">
        <v>14</v>
      </c>
      <c r="B10" s="2">
        <v>3215319.66</v>
      </c>
      <c r="C10" s="2">
        <v>3148520.27</v>
      </c>
      <c r="D10" s="2">
        <v>2790103.94</v>
      </c>
      <c r="E10" s="20">
        <v>2938882.98</v>
      </c>
      <c r="F10" s="20">
        <v>2855058.96</v>
      </c>
      <c r="G10" s="20">
        <v>2904683.73</v>
      </c>
      <c r="H10" s="2">
        <v>2834649.13</v>
      </c>
      <c r="I10" s="20">
        <v>2498747.9300000002</v>
      </c>
      <c r="J10" s="2">
        <v>2802812.43</v>
      </c>
      <c r="K10" s="2">
        <v>2667482.3199999998</v>
      </c>
      <c r="L10" s="2">
        <v>2818940.43</v>
      </c>
      <c r="M10" s="2"/>
      <c r="N10" s="20">
        <f t="shared" si="0"/>
        <v>31475201.779999997</v>
      </c>
    </row>
    <row r="11" spans="1:14" ht="13.5" x14ac:dyDescent="0.15">
      <c r="A11" s="19" t="s">
        <v>15</v>
      </c>
      <c r="B11" s="2">
        <v>119890.48050496273</v>
      </c>
      <c r="C11" s="2">
        <v>119890.48050496273</v>
      </c>
      <c r="D11" s="2">
        <v>119890.48050496273</v>
      </c>
      <c r="E11" s="20">
        <v>119890.48050496273</v>
      </c>
      <c r="F11" s="20">
        <v>119890.48050496273</v>
      </c>
      <c r="G11" s="20">
        <v>119890.48050496273</v>
      </c>
      <c r="H11" s="2">
        <v>119890.48050496273</v>
      </c>
      <c r="I11" s="20">
        <v>119890.48050496273</v>
      </c>
      <c r="J11" s="2">
        <v>119890.48050496273</v>
      </c>
      <c r="K11" s="2">
        <v>119890.48050496273</v>
      </c>
      <c r="L11" s="2">
        <v>119890.48050496273</v>
      </c>
      <c r="M11" s="2"/>
      <c r="N11" s="20">
        <f t="shared" si="0"/>
        <v>1318795.2855545897</v>
      </c>
    </row>
    <row r="12" spans="1:14" ht="13.5" x14ac:dyDescent="0.15">
      <c r="A12" s="19" t="s">
        <v>16</v>
      </c>
      <c r="B12" s="2">
        <v>755025.63</v>
      </c>
      <c r="C12" s="2">
        <v>687031.76</v>
      </c>
      <c r="D12" s="2">
        <v>618421.16</v>
      </c>
      <c r="E12" s="20">
        <v>651079.54</v>
      </c>
      <c r="F12" s="20">
        <v>741108.02</v>
      </c>
      <c r="G12" s="20">
        <v>705408.86</v>
      </c>
      <c r="H12" s="2">
        <v>866155.29</v>
      </c>
      <c r="I12" s="20">
        <v>502956.11</v>
      </c>
      <c r="J12" s="2">
        <v>772373.1</v>
      </c>
      <c r="K12" s="2">
        <v>631635.43000000005</v>
      </c>
      <c r="L12" s="2">
        <v>713997.79</v>
      </c>
      <c r="M12" s="2"/>
      <c r="N12" s="20">
        <f t="shared" si="0"/>
        <v>7645192.6899999995</v>
      </c>
    </row>
    <row r="13" spans="1:14" ht="13.5" x14ac:dyDescent="0.15">
      <c r="A13" s="19" t="s">
        <v>17</v>
      </c>
      <c r="B13" s="2">
        <v>1091420.73</v>
      </c>
      <c r="C13" s="2">
        <v>1139257.9099999999</v>
      </c>
      <c r="D13" s="2">
        <v>1092656.6599999999</v>
      </c>
      <c r="E13" s="20">
        <v>1230636.68</v>
      </c>
      <c r="F13" s="20">
        <v>1109340.8999999999</v>
      </c>
      <c r="G13" s="20">
        <v>1024828.59</v>
      </c>
      <c r="H13" s="2">
        <v>908261.77</v>
      </c>
      <c r="I13" s="20">
        <v>1010349</v>
      </c>
      <c r="J13" s="2">
        <v>1903693.76</v>
      </c>
      <c r="K13" s="2">
        <v>997924.42</v>
      </c>
      <c r="L13" s="2">
        <v>1174843.22</v>
      </c>
      <c r="M13" s="2"/>
      <c r="N13" s="20">
        <f t="shared" si="0"/>
        <v>12683213.639999999</v>
      </c>
    </row>
    <row r="14" spans="1:14" ht="13.5" x14ac:dyDescent="0.15">
      <c r="A14" s="19" t="s">
        <v>18</v>
      </c>
      <c r="B14" s="2">
        <v>250867.27272369002</v>
      </c>
      <c r="C14" s="2">
        <v>250867.27272369002</v>
      </c>
      <c r="D14" s="2">
        <v>250867.27272369002</v>
      </c>
      <c r="E14" s="20">
        <v>250867.27272369002</v>
      </c>
      <c r="F14" s="20">
        <v>250867.27272369002</v>
      </c>
      <c r="G14" s="20">
        <v>250867.27272369002</v>
      </c>
      <c r="H14" s="2">
        <v>250867.27272369002</v>
      </c>
      <c r="I14" s="20">
        <v>250867.27272369002</v>
      </c>
      <c r="J14" s="2">
        <v>250867.27272369002</v>
      </c>
      <c r="K14" s="2">
        <v>250867.27272369002</v>
      </c>
      <c r="L14" s="2">
        <v>250867.27272369002</v>
      </c>
      <c r="M14" s="2"/>
      <c r="N14" s="20">
        <f t="shared" si="0"/>
        <v>2759539.9999605911</v>
      </c>
    </row>
    <row r="15" spans="1:14" ht="13.5" x14ac:dyDescent="0.15">
      <c r="A15" s="19" t="s">
        <v>19</v>
      </c>
      <c r="B15" s="2">
        <v>109730.04817561926</v>
      </c>
      <c r="C15" s="2">
        <v>109730.04817561926</v>
      </c>
      <c r="D15" s="2">
        <v>109730.04817561926</v>
      </c>
      <c r="E15" s="20">
        <v>109730.04817561926</v>
      </c>
      <c r="F15" s="20">
        <v>109730.04817561926</v>
      </c>
      <c r="G15" s="20">
        <v>109730.04817561926</v>
      </c>
      <c r="H15" s="2">
        <v>109730.04817561926</v>
      </c>
      <c r="I15" s="20">
        <v>109730.04817561926</v>
      </c>
      <c r="J15" s="2">
        <v>109730.04817561926</v>
      </c>
      <c r="K15" s="2">
        <v>109730.04817561926</v>
      </c>
      <c r="L15" s="2">
        <v>109730.04817561926</v>
      </c>
      <c r="M15" s="2"/>
      <c r="N15" s="20">
        <f t="shared" si="0"/>
        <v>1207030.5299318116</v>
      </c>
    </row>
    <row r="16" spans="1:14" ht="13.5" x14ac:dyDescent="0.15">
      <c r="A16" s="19" t="s">
        <v>20</v>
      </c>
      <c r="B16" s="2">
        <v>1252625.99</v>
      </c>
      <c r="C16" s="2">
        <v>1304375.51</v>
      </c>
      <c r="D16" s="2">
        <v>1239513.1100000001</v>
      </c>
      <c r="E16" s="20">
        <v>1200804.97</v>
      </c>
      <c r="F16" s="20">
        <v>1110054.42</v>
      </c>
      <c r="G16" s="20">
        <v>1311155.5900000001</v>
      </c>
      <c r="H16" s="2">
        <v>1040373.88</v>
      </c>
      <c r="I16" s="20">
        <v>1020619.66</v>
      </c>
      <c r="J16" s="2">
        <v>1241032.47</v>
      </c>
      <c r="K16" s="2">
        <v>1114658.6499999999</v>
      </c>
      <c r="L16" s="2">
        <v>1331593.23</v>
      </c>
      <c r="M16" s="2"/>
      <c r="N16" s="20">
        <f t="shared" si="0"/>
        <v>13166807.480000002</v>
      </c>
    </row>
    <row r="17" spans="1:14" ht="13.5" x14ac:dyDescent="0.15">
      <c r="A17" s="19" t="s">
        <v>21</v>
      </c>
      <c r="B17" s="2">
        <v>154600.68744624508</v>
      </c>
      <c r="C17" s="2">
        <v>154600.68744624508</v>
      </c>
      <c r="D17" s="2">
        <v>154600.68744624508</v>
      </c>
      <c r="E17" s="20">
        <v>154600.68744624508</v>
      </c>
      <c r="F17" s="20">
        <v>154600.68744624508</v>
      </c>
      <c r="G17" s="20">
        <v>154600.68744624508</v>
      </c>
      <c r="H17" s="2">
        <v>154600.68744624508</v>
      </c>
      <c r="I17" s="20">
        <v>154600.68744624508</v>
      </c>
      <c r="J17" s="2">
        <v>154600.68744624508</v>
      </c>
      <c r="K17" s="2">
        <v>154600.68744624508</v>
      </c>
      <c r="L17" s="2">
        <v>154600.68744624508</v>
      </c>
      <c r="M17" s="2"/>
      <c r="N17" s="20">
        <f t="shared" si="0"/>
        <v>1700607.5619086956</v>
      </c>
    </row>
    <row r="18" spans="1:14" ht="13.5" x14ac:dyDescent="0.15">
      <c r="A18" s="19" t="s">
        <v>22</v>
      </c>
      <c r="B18" s="2">
        <v>1474194.46</v>
      </c>
      <c r="C18" s="2">
        <v>1335561.49</v>
      </c>
      <c r="D18" s="2">
        <v>1321117.43</v>
      </c>
      <c r="E18" s="20">
        <v>1207583.3700000001</v>
      </c>
      <c r="F18" s="20">
        <v>1327518.43</v>
      </c>
      <c r="G18" s="20">
        <v>1330026.3700000001</v>
      </c>
      <c r="H18" s="2">
        <v>1224528.92</v>
      </c>
      <c r="I18" s="20">
        <v>1242688.2</v>
      </c>
      <c r="J18" s="2">
        <v>1434668.75</v>
      </c>
      <c r="K18" s="2">
        <v>1604204.07</v>
      </c>
      <c r="L18" s="2">
        <v>1494164.66</v>
      </c>
      <c r="M18" s="2"/>
      <c r="N18" s="20">
        <f t="shared" si="0"/>
        <v>14996256.149999999</v>
      </c>
    </row>
    <row r="19" spans="1:14" ht="13.5" x14ac:dyDescent="0.15">
      <c r="A19" s="19" t="s">
        <v>23</v>
      </c>
      <c r="B19" s="2">
        <v>199777.73459966734</v>
      </c>
      <c r="C19" s="2">
        <v>199777.73459966734</v>
      </c>
      <c r="D19" s="2">
        <v>199777.73459966734</v>
      </c>
      <c r="E19" s="20">
        <v>199777.73459966734</v>
      </c>
      <c r="F19" s="20">
        <v>199777.73459966734</v>
      </c>
      <c r="G19" s="20">
        <v>199777.73459966734</v>
      </c>
      <c r="H19" s="2">
        <v>199777.73459966734</v>
      </c>
      <c r="I19" s="20">
        <v>199777.73459966734</v>
      </c>
      <c r="J19" s="2">
        <v>199777.73459966734</v>
      </c>
      <c r="K19" s="2">
        <v>199777.73459966734</v>
      </c>
      <c r="L19" s="2">
        <v>199777.73459966734</v>
      </c>
      <c r="M19" s="2"/>
      <c r="N19" s="20">
        <f t="shared" si="0"/>
        <v>2197555.0805963408</v>
      </c>
    </row>
    <row r="20" spans="1:14" ht="13.5" x14ac:dyDescent="0.15">
      <c r="A20" s="19" t="s">
        <v>24</v>
      </c>
      <c r="B20" s="2">
        <v>419651.58</v>
      </c>
      <c r="C20" s="2">
        <v>542084.38</v>
      </c>
      <c r="D20" s="2">
        <v>469763.15</v>
      </c>
      <c r="E20" s="20">
        <v>429987.44</v>
      </c>
      <c r="F20" s="20">
        <v>546120.15</v>
      </c>
      <c r="G20" s="20">
        <v>567111.38</v>
      </c>
      <c r="H20" s="2">
        <v>441750.79</v>
      </c>
      <c r="I20" s="20">
        <v>518263.55</v>
      </c>
      <c r="J20" s="2">
        <v>497584.52</v>
      </c>
      <c r="K20" s="2">
        <v>475952.91</v>
      </c>
      <c r="L20" s="2">
        <v>476368.21</v>
      </c>
      <c r="M20" s="2"/>
      <c r="N20" s="20">
        <f t="shared" si="0"/>
        <v>5384638.0599999996</v>
      </c>
    </row>
    <row r="21" spans="1:14" ht="13.5" x14ac:dyDescent="0.15">
      <c r="A21" s="19" t="s">
        <v>25</v>
      </c>
      <c r="B21" s="2">
        <v>17636390.350000001</v>
      </c>
      <c r="C21" s="2">
        <v>18211734.670000002</v>
      </c>
      <c r="D21" s="2">
        <v>17943675.420000002</v>
      </c>
      <c r="E21" s="20">
        <v>16653925.119999999</v>
      </c>
      <c r="F21" s="20">
        <v>16556957.23</v>
      </c>
      <c r="G21" s="20">
        <v>19577571.600000001</v>
      </c>
      <c r="H21" s="2">
        <v>14345142.83</v>
      </c>
      <c r="I21" s="20">
        <v>14972782.58</v>
      </c>
      <c r="J21" s="2">
        <v>16902650.16</v>
      </c>
      <c r="K21" s="2">
        <v>16209511.539999999</v>
      </c>
      <c r="L21" s="2">
        <v>17117721.280000001</v>
      </c>
      <c r="M21" s="2"/>
      <c r="N21" s="20">
        <f t="shared" si="0"/>
        <v>186128062.78</v>
      </c>
    </row>
    <row r="22" spans="1:14" ht="13.5" x14ac:dyDescent="0.15">
      <c r="A22" s="19" t="s">
        <v>26</v>
      </c>
      <c r="B22" s="12">
        <v>276614.21194806712</v>
      </c>
      <c r="C22" s="12">
        <v>276614.21194806712</v>
      </c>
      <c r="D22" s="20">
        <v>276614.21194806712</v>
      </c>
      <c r="E22" s="20">
        <v>276614.21194806712</v>
      </c>
      <c r="F22" s="20">
        <v>276614.21194806712</v>
      </c>
      <c r="G22" s="20">
        <v>276614.21194806712</v>
      </c>
      <c r="H22" s="12">
        <v>276614.21194806712</v>
      </c>
      <c r="I22" s="20">
        <v>276614.21194806712</v>
      </c>
      <c r="J22" s="12">
        <v>276614.21194806712</v>
      </c>
      <c r="K22" s="12">
        <v>276614.21194806712</v>
      </c>
      <c r="L22" s="12">
        <v>276614.21194806712</v>
      </c>
      <c r="M22" s="12"/>
      <c r="N22" s="20">
        <f t="shared" si="0"/>
        <v>3042756.3314287378</v>
      </c>
    </row>
    <row r="23" spans="1:14" ht="13.5" x14ac:dyDescent="0.15">
      <c r="A23" s="19"/>
      <c r="B23" s="2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ht="13.5" x14ac:dyDescent="0.15">
      <c r="A24" s="19" t="s">
        <v>9</v>
      </c>
      <c r="B24" s="23">
        <f>SUM(B6:B23)</f>
        <v>124909587.18000004</v>
      </c>
      <c r="C24" s="23">
        <f t="shared" ref="C24:M24" si="1">SUM(C6:C23)</f>
        <v>122908413.50999999</v>
      </c>
      <c r="D24" s="23">
        <f t="shared" si="1"/>
        <v>125897005.7</v>
      </c>
      <c r="E24" s="23">
        <f t="shared" si="1"/>
        <v>122879766.78999999</v>
      </c>
      <c r="F24" s="23">
        <f>SUM(F6:F23)</f>
        <v>124928596.88999997</v>
      </c>
      <c r="G24" s="23">
        <f t="shared" si="1"/>
        <v>139426488.75999999</v>
      </c>
      <c r="H24" s="23">
        <f t="shared" si="1"/>
        <v>115863845.13000001</v>
      </c>
      <c r="I24" s="23">
        <f t="shared" si="1"/>
        <v>115537812.01000001</v>
      </c>
      <c r="J24" s="23">
        <f t="shared" si="1"/>
        <v>131834113.27</v>
      </c>
      <c r="K24" s="23">
        <f t="shared" si="1"/>
        <v>121569057.25</v>
      </c>
      <c r="L24" s="23">
        <f t="shared" si="1"/>
        <v>126691779.36539827</v>
      </c>
      <c r="M24" s="23">
        <f t="shared" si="1"/>
        <v>0</v>
      </c>
      <c r="N24" s="23">
        <f>SUM(N6:N22)</f>
        <v>1372446465.8553987</v>
      </c>
    </row>
    <row r="25" spans="1:14" ht="13.5" x14ac:dyDescent="0.1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13.5" x14ac:dyDescent="0.15">
      <c r="A26" s="19" t="s">
        <v>40</v>
      </c>
      <c r="B26" s="20">
        <v>2236152.1</v>
      </c>
      <c r="C26" s="20">
        <v>2199671.16</v>
      </c>
      <c r="D26" s="20">
        <v>2253509.5299999998</v>
      </c>
      <c r="E26" s="20">
        <v>2198170.69</v>
      </c>
      <c r="F26" s="20">
        <v>2223519.4700000002</v>
      </c>
      <c r="G26" s="20">
        <v>2496862.14</v>
      </c>
      <c r="H26" s="20">
        <v>2071566.67</v>
      </c>
      <c r="I26" s="20">
        <v>2066187.67</v>
      </c>
      <c r="J26" s="20">
        <v>2357900.9</v>
      </c>
      <c r="K26" s="20">
        <v>2174334.48</v>
      </c>
      <c r="L26" s="20">
        <v>2267581.58</v>
      </c>
      <c r="M26" s="20"/>
      <c r="N26" s="20">
        <f>SUM(B26:M26)</f>
        <v>24545456.390000001</v>
      </c>
    </row>
    <row r="27" spans="1:14" ht="13.5" x14ac:dyDescent="0.15">
      <c r="A27" s="19" t="s">
        <v>41</v>
      </c>
      <c r="B27" s="20">
        <v>634380.19999999995</v>
      </c>
      <c r="C27" s="20">
        <v>587410.13</v>
      </c>
      <c r="D27" s="20">
        <v>621457.30000000005</v>
      </c>
      <c r="E27" s="20">
        <v>531816.31999999995</v>
      </c>
      <c r="F27" s="20">
        <v>599879.71</v>
      </c>
      <c r="G27" s="20">
        <v>754484.55</v>
      </c>
      <c r="H27" s="20">
        <v>439827.56</v>
      </c>
      <c r="I27" s="20">
        <v>463867.05</v>
      </c>
      <c r="J27" s="20">
        <v>545181.12</v>
      </c>
      <c r="K27" s="20">
        <v>504291.06</v>
      </c>
      <c r="L27" s="20">
        <v>616727.69999999995</v>
      </c>
      <c r="M27" s="20"/>
      <c r="N27" s="20">
        <f>SUM(B27:M27)</f>
        <v>6299322.7000000002</v>
      </c>
    </row>
    <row r="28" spans="1:14" ht="13.5" x14ac:dyDescent="0.15">
      <c r="A28" s="19"/>
      <c r="B28" s="19"/>
      <c r="C28" s="19"/>
      <c r="D28" s="19"/>
      <c r="E28" s="19"/>
      <c r="F28" s="19"/>
      <c r="G28" s="20"/>
      <c r="H28" s="19"/>
      <c r="I28" s="19"/>
      <c r="J28" s="19"/>
      <c r="K28" s="102" t="s">
        <v>42</v>
      </c>
      <c r="L28" s="102"/>
      <c r="M28" s="102"/>
      <c r="N28" s="90">
        <f>N24+N26+N27</f>
        <v>1403291244.9453988</v>
      </c>
    </row>
    <row r="29" spans="1:14" ht="15.75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03" t="s">
        <v>43</v>
      </c>
      <c r="L29" s="103"/>
      <c r="M29" s="103"/>
      <c r="N29" s="104">
        <v>0</v>
      </c>
    </row>
    <row r="30" spans="1:14" ht="13.5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03" t="s">
        <v>44</v>
      </c>
      <c r="L30" s="103"/>
      <c r="M30" s="103"/>
      <c r="N30" s="105">
        <f>SUM(N28:N29)</f>
        <v>1403291244.9453988</v>
      </c>
    </row>
  </sheetData>
  <printOptions horizontalCentered="1"/>
  <pageMargins left="0" right="0" top="0.5" bottom="0.5" header="0.5" footer="0.5"/>
  <pageSetup paperSize="5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96"/>
  <sheetViews>
    <sheetView zoomScaleNormal="100" workbookViewId="0"/>
  </sheetViews>
  <sheetFormatPr defaultRowHeight="12" x14ac:dyDescent="0.15"/>
  <cols>
    <col min="1" max="1" width="23.28515625" style="13" customWidth="1"/>
    <col min="2" max="3" width="16.85546875" style="13" bestFit="1" customWidth="1"/>
    <col min="4" max="7" width="16.140625" style="13" bestFit="1" customWidth="1"/>
    <col min="8" max="9" width="15.140625" style="13" bestFit="1" customWidth="1"/>
    <col min="10" max="13" width="16.140625" style="13" bestFit="1" customWidth="1"/>
    <col min="14" max="14" width="17.42578125" style="13" bestFit="1" customWidth="1"/>
    <col min="15" max="15" width="16" style="13" bestFit="1" customWidth="1"/>
    <col min="16" max="256" width="9.140625" style="13"/>
    <col min="257" max="257" width="23.28515625" style="13" customWidth="1"/>
    <col min="258" max="269" width="14" style="13" bestFit="1" customWidth="1"/>
    <col min="270" max="270" width="15" style="13" bestFit="1" customWidth="1"/>
    <col min="271" max="271" width="16" style="13" bestFit="1" customWidth="1"/>
    <col min="272" max="512" width="9.140625" style="13"/>
    <col min="513" max="513" width="23.28515625" style="13" customWidth="1"/>
    <col min="514" max="525" width="14" style="13" bestFit="1" customWidth="1"/>
    <col min="526" max="526" width="15" style="13" bestFit="1" customWidth="1"/>
    <col min="527" max="527" width="16" style="13" bestFit="1" customWidth="1"/>
    <col min="528" max="768" width="9.140625" style="13"/>
    <col min="769" max="769" width="23.28515625" style="13" customWidth="1"/>
    <col min="770" max="781" width="14" style="13" bestFit="1" customWidth="1"/>
    <col min="782" max="782" width="15" style="13" bestFit="1" customWidth="1"/>
    <col min="783" max="783" width="16" style="13" bestFit="1" customWidth="1"/>
    <col min="784" max="1024" width="9.140625" style="13"/>
    <col min="1025" max="1025" width="23.28515625" style="13" customWidth="1"/>
    <col min="1026" max="1037" width="14" style="13" bestFit="1" customWidth="1"/>
    <col min="1038" max="1038" width="15" style="13" bestFit="1" customWidth="1"/>
    <col min="1039" max="1039" width="16" style="13" bestFit="1" customWidth="1"/>
    <col min="1040" max="1280" width="9.140625" style="13"/>
    <col min="1281" max="1281" width="23.28515625" style="13" customWidth="1"/>
    <col min="1282" max="1293" width="14" style="13" bestFit="1" customWidth="1"/>
    <col min="1294" max="1294" width="15" style="13" bestFit="1" customWidth="1"/>
    <col min="1295" max="1295" width="16" style="13" bestFit="1" customWidth="1"/>
    <col min="1296" max="1536" width="9.140625" style="13"/>
    <col min="1537" max="1537" width="23.28515625" style="13" customWidth="1"/>
    <col min="1538" max="1549" width="14" style="13" bestFit="1" customWidth="1"/>
    <col min="1550" max="1550" width="15" style="13" bestFit="1" customWidth="1"/>
    <col min="1551" max="1551" width="16" style="13" bestFit="1" customWidth="1"/>
    <col min="1552" max="1792" width="9.140625" style="13"/>
    <col min="1793" max="1793" width="23.28515625" style="13" customWidth="1"/>
    <col min="1794" max="1805" width="14" style="13" bestFit="1" customWidth="1"/>
    <col min="1806" max="1806" width="15" style="13" bestFit="1" customWidth="1"/>
    <col min="1807" max="1807" width="16" style="13" bestFit="1" customWidth="1"/>
    <col min="1808" max="2048" width="9.140625" style="13"/>
    <col min="2049" max="2049" width="23.28515625" style="13" customWidth="1"/>
    <col min="2050" max="2061" width="14" style="13" bestFit="1" customWidth="1"/>
    <col min="2062" max="2062" width="15" style="13" bestFit="1" customWidth="1"/>
    <col min="2063" max="2063" width="16" style="13" bestFit="1" customWidth="1"/>
    <col min="2064" max="2304" width="9.140625" style="13"/>
    <col min="2305" max="2305" width="23.28515625" style="13" customWidth="1"/>
    <col min="2306" max="2317" width="14" style="13" bestFit="1" customWidth="1"/>
    <col min="2318" max="2318" width="15" style="13" bestFit="1" customWidth="1"/>
    <col min="2319" max="2319" width="16" style="13" bestFit="1" customWidth="1"/>
    <col min="2320" max="2560" width="9.140625" style="13"/>
    <col min="2561" max="2561" width="23.28515625" style="13" customWidth="1"/>
    <col min="2562" max="2573" width="14" style="13" bestFit="1" customWidth="1"/>
    <col min="2574" max="2574" width="15" style="13" bestFit="1" customWidth="1"/>
    <col min="2575" max="2575" width="16" style="13" bestFit="1" customWidth="1"/>
    <col min="2576" max="2816" width="9.140625" style="13"/>
    <col min="2817" max="2817" width="23.28515625" style="13" customWidth="1"/>
    <col min="2818" max="2829" width="14" style="13" bestFit="1" customWidth="1"/>
    <col min="2830" max="2830" width="15" style="13" bestFit="1" customWidth="1"/>
    <col min="2831" max="2831" width="16" style="13" bestFit="1" customWidth="1"/>
    <col min="2832" max="3072" width="9.140625" style="13"/>
    <col min="3073" max="3073" width="23.28515625" style="13" customWidth="1"/>
    <col min="3074" max="3085" width="14" style="13" bestFit="1" customWidth="1"/>
    <col min="3086" max="3086" width="15" style="13" bestFit="1" customWidth="1"/>
    <col min="3087" max="3087" width="16" style="13" bestFit="1" customWidth="1"/>
    <col min="3088" max="3328" width="9.140625" style="13"/>
    <col min="3329" max="3329" width="23.28515625" style="13" customWidth="1"/>
    <col min="3330" max="3341" width="14" style="13" bestFit="1" customWidth="1"/>
    <col min="3342" max="3342" width="15" style="13" bestFit="1" customWidth="1"/>
    <col min="3343" max="3343" width="16" style="13" bestFit="1" customWidth="1"/>
    <col min="3344" max="3584" width="9.140625" style="13"/>
    <col min="3585" max="3585" width="23.28515625" style="13" customWidth="1"/>
    <col min="3586" max="3597" width="14" style="13" bestFit="1" customWidth="1"/>
    <col min="3598" max="3598" width="15" style="13" bestFit="1" customWidth="1"/>
    <col min="3599" max="3599" width="16" style="13" bestFit="1" customWidth="1"/>
    <col min="3600" max="3840" width="9.140625" style="13"/>
    <col min="3841" max="3841" width="23.28515625" style="13" customWidth="1"/>
    <col min="3842" max="3853" width="14" style="13" bestFit="1" customWidth="1"/>
    <col min="3854" max="3854" width="15" style="13" bestFit="1" customWidth="1"/>
    <col min="3855" max="3855" width="16" style="13" bestFit="1" customWidth="1"/>
    <col min="3856" max="4096" width="9.140625" style="13"/>
    <col min="4097" max="4097" width="23.28515625" style="13" customWidth="1"/>
    <col min="4098" max="4109" width="14" style="13" bestFit="1" customWidth="1"/>
    <col min="4110" max="4110" width="15" style="13" bestFit="1" customWidth="1"/>
    <col min="4111" max="4111" width="16" style="13" bestFit="1" customWidth="1"/>
    <col min="4112" max="4352" width="9.140625" style="13"/>
    <col min="4353" max="4353" width="23.28515625" style="13" customWidth="1"/>
    <col min="4354" max="4365" width="14" style="13" bestFit="1" customWidth="1"/>
    <col min="4366" max="4366" width="15" style="13" bestFit="1" customWidth="1"/>
    <col min="4367" max="4367" width="16" style="13" bestFit="1" customWidth="1"/>
    <col min="4368" max="4608" width="9.140625" style="13"/>
    <col min="4609" max="4609" width="23.28515625" style="13" customWidth="1"/>
    <col min="4610" max="4621" width="14" style="13" bestFit="1" customWidth="1"/>
    <col min="4622" max="4622" width="15" style="13" bestFit="1" customWidth="1"/>
    <col min="4623" max="4623" width="16" style="13" bestFit="1" customWidth="1"/>
    <col min="4624" max="4864" width="9.140625" style="13"/>
    <col min="4865" max="4865" width="23.28515625" style="13" customWidth="1"/>
    <col min="4866" max="4877" width="14" style="13" bestFit="1" customWidth="1"/>
    <col min="4878" max="4878" width="15" style="13" bestFit="1" customWidth="1"/>
    <col min="4879" max="4879" width="16" style="13" bestFit="1" customWidth="1"/>
    <col min="4880" max="5120" width="9.140625" style="13"/>
    <col min="5121" max="5121" width="23.28515625" style="13" customWidth="1"/>
    <col min="5122" max="5133" width="14" style="13" bestFit="1" customWidth="1"/>
    <col min="5134" max="5134" width="15" style="13" bestFit="1" customWidth="1"/>
    <col min="5135" max="5135" width="16" style="13" bestFit="1" customWidth="1"/>
    <col min="5136" max="5376" width="9.140625" style="13"/>
    <col min="5377" max="5377" width="23.28515625" style="13" customWidth="1"/>
    <col min="5378" max="5389" width="14" style="13" bestFit="1" customWidth="1"/>
    <col min="5390" max="5390" width="15" style="13" bestFit="1" customWidth="1"/>
    <col min="5391" max="5391" width="16" style="13" bestFit="1" customWidth="1"/>
    <col min="5392" max="5632" width="9.140625" style="13"/>
    <col min="5633" max="5633" width="23.28515625" style="13" customWidth="1"/>
    <col min="5634" max="5645" width="14" style="13" bestFit="1" customWidth="1"/>
    <col min="5646" max="5646" width="15" style="13" bestFit="1" customWidth="1"/>
    <col min="5647" max="5647" width="16" style="13" bestFit="1" customWidth="1"/>
    <col min="5648" max="5888" width="9.140625" style="13"/>
    <col min="5889" max="5889" width="23.28515625" style="13" customWidth="1"/>
    <col min="5890" max="5901" width="14" style="13" bestFit="1" customWidth="1"/>
    <col min="5902" max="5902" width="15" style="13" bestFit="1" customWidth="1"/>
    <col min="5903" max="5903" width="16" style="13" bestFit="1" customWidth="1"/>
    <col min="5904" max="6144" width="9.140625" style="13"/>
    <col min="6145" max="6145" width="23.28515625" style="13" customWidth="1"/>
    <col min="6146" max="6157" width="14" style="13" bestFit="1" customWidth="1"/>
    <col min="6158" max="6158" width="15" style="13" bestFit="1" customWidth="1"/>
    <col min="6159" max="6159" width="16" style="13" bestFit="1" customWidth="1"/>
    <col min="6160" max="6400" width="9.140625" style="13"/>
    <col min="6401" max="6401" width="23.28515625" style="13" customWidth="1"/>
    <col min="6402" max="6413" width="14" style="13" bestFit="1" customWidth="1"/>
    <col min="6414" max="6414" width="15" style="13" bestFit="1" customWidth="1"/>
    <col min="6415" max="6415" width="16" style="13" bestFit="1" customWidth="1"/>
    <col min="6416" max="6656" width="9.140625" style="13"/>
    <col min="6657" max="6657" width="23.28515625" style="13" customWidth="1"/>
    <col min="6658" max="6669" width="14" style="13" bestFit="1" customWidth="1"/>
    <col min="6670" max="6670" width="15" style="13" bestFit="1" customWidth="1"/>
    <col min="6671" max="6671" width="16" style="13" bestFit="1" customWidth="1"/>
    <col min="6672" max="6912" width="9.140625" style="13"/>
    <col min="6913" max="6913" width="23.28515625" style="13" customWidth="1"/>
    <col min="6914" max="6925" width="14" style="13" bestFit="1" customWidth="1"/>
    <col min="6926" max="6926" width="15" style="13" bestFit="1" customWidth="1"/>
    <col min="6927" max="6927" width="16" style="13" bestFit="1" customWidth="1"/>
    <col min="6928" max="7168" width="9.140625" style="13"/>
    <col min="7169" max="7169" width="23.28515625" style="13" customWidth="1"/>
    <col min="7170" max="7181" width="14" style="13" bestFit="1" customWidth="1"/>
    <col min="7182" max="7182" width="15" style="13" bestFit="1" customWidth="1"/>
    <col min="7183" max="7183" width="16" style="13" bestFit="1" customWidth="1"/>
    <col min="7184" max="7424" width="9.140625" style="13"/>
    <col min="7425" max="7425" width="23.28515625" style="13" customWidth="1"/>
    <col min="7426" max="7437" width="14" style="13" bestFit="1" customWidth="1"/>
    <col min="7438" max="7438" width="15" style="13" bestFit="1" customWidth="1"/>
    <col min="7439" max="7439" width="16" style="13" bestFit="1" customWidth="1"/>
    <col min="7440" max="7680" width="9.140625" style="13"/>
    <col min="7681" max="7681" width="23.28515625" style="13" customWidth="1"/>
    <col min="7682" max="7693" width="14" style="13" bestFit="1" customWidth="1"/>
    <col min="7694" max="7694" width="15" style="13" bestFit="1" customWidth="1"/>
    <col min="7695" max="7695" width="16" style="13" bestFit="1" customWidth="1"/>
    <col min="7696" max="7936" width="9.140625" style="13"/>
    <col min="7937" max="7937" width="23.28515625" style="13" customWidth="1"/>
    <col min="7938" max="7949" width="14" style="13" bestFit="1" customWidth="1"/>
    <col min="7950" max="7950" width="15" style="13" bestFit="1" customWidth="1"/>
    <col min="7951" max="7951" width="16" style="13" bestFit="1" customWidth="1"/>
    <col min="7952" max="8192" width="9.140625" style="13"/>
    <col min="8193" max="8193" width="23.28515625" style="13" customWidth="1"/>
    <col min="8194" max="8205" width="14" style="13" bestFit="1" customWidth="1"/>
    <col min="8206" max="8206" width="15" style="13" bestFit="1" customWidth="1"/>
    <col min="8207" max="8207" width="16" style="13" bestFit="1" customWidth="1"/>
    <col min="8208" max="8448" width="9.140625" style="13"/>
    <col min="8449" max="8449" width="23.28515625" style="13" customWidth="1"/>
    <col min="8450" max="8461" width="14" style="13" bestFit="1" customWidth="1"/>
    <col min="8462" max="8462" width="15" style="13" bestFit="1" customWidth="1"/>
    <col min="8463" max="8463" width="16" style="13" bestFit="1" customWidth="1"/>
    <col min="8464" max="8704" width="9.140625" style="13"/>
    <col min="8705" max="8705" width="23.28515625" style="13" customWidth="1"/>
    <col min="8706" max="8717" width="14" style="13" bestFit="1" customWidth="1"/>
    <col min="8718" max="8718" width="15" style="13" bestFit="1" customWidth="1"/>
    <col min="8719" max="8719" width="16" style="13" bestFit="1" customWidth="1"/>
    <col min="8720" max="8960" width="9.140625" style="13"/>
    <col min="8961" max="8961" width="23.28515625" style="13" customWidth="1"/>
    <col min="8962" max="8973" width="14" style="13" bestFit="1" customWidth="1"/>
    <col min="8974" max="8974" width="15" style="13" bestFit="1" customWidth="1"/>
    <col min="8975" max="8975" width="16" style="13" bestFit="1" customWidth="1"/>
    <col min="8976" max="9216" width="9.140625" style="13"/>
    <col min="9217" max="9217" width="23.28515625" style="13" customWidth="1"/>
    <col min="9218" max="9229" width="14" style="13" bestFit="1" customWidth="1"/>
    <col min="9230" max="9230" width="15" style="13" bestFit="1" customWidth="1"/>
    <col min="9231" max="9231" width="16" style="13" bestFit="1" customWidth="1"/>
    <col min="9232" max="9472" width="9.140625" style="13"/>
    <col min="9473" max="9473" width="23.28515625" style="13" customWidth="1"/>
    <col min="9474" max="9485" width="14" style="13" bestFit="1" customWidth="1"/>
    <col min="9486" max="9486" width="15" style="13" bestFit="1" customWidth="1"/>
    <col min="9487" max="9487" width="16" style="13" bestFit="1" customWidth="1"/>
    <col min="9488" max="9728" width="9.140625" style="13"/>
    <col min="9729" max="9729" width="23.28515625" style="13" customWidth="1"/>
    <col min="9730" max="9741" width="14" style="13" bestFit="1" customWidth="1"/>
    <col min="9742" max="9742" width="15" style="13" bestFit="1" customWidth="1"/>
    <col min="9743" max="9743" width="16" style="13" bestFit="1" customWidth="1"/>
    <col min="9744" max="9984" width="9.140625" style="13"/>
    <col min="9985" max="9985" width="23.28515625" style="13" customWidth="1"/>
    <col min="9986" max="9997" width="14" style="13" bestFit="1" customWidth="1"/>
    <col min="9998" max="9998" width="15" style="13" bestFit="1" customWidth="1"/>
    <col min="9999" max="9999" width="16" style="13" bestFit="1" customWidth="1"/>
    <col min="10000" max="10240" width="9.140625" style="13"/>
    <col min="10241" max="10241" width="23.28515625" style="13" customWidth="1"/>
    <col min="10242" max="10253" width="14" style="13" bestFit="1" customWidth="1"/>
    <col min="10254" max="10254" width="15" style="13" bestFit="1" customWidth="1"/>
    <col min="10255" max="10255" width="16" style="13" bestFit="1" customWidth="1"/>
    <col min="10256" max="10496" width="9.140625" style="13"/>
    <col min="10497" max="10497" width="23.28515625" style="13" customWidth="1"/>
    <col min="10498" max="10509" width="14" style="13" bestFit="1" customWidth="1"/>
    <col min="10510" max="10510" width="15" style="13" bestFit="1" customWidth="1"/>
    <col min="10511" max="10511" width="16" style="13" bestFit="1" customWidth="1"/>
    <col min="10512" max="10752" width="9.140625" style="13"/>
    <col min="10753" max="10753" width="23.28515625" style="13" customWidth="1"/>
    <col min="10754" max="10765" width="14" style="13" bestFit="1" customWidth="1"/>
    <col min="10766" max="10766" width="15" style="13" bestFit="1" customWidth="1"/>
    <col min="10767" max="10767" width="16" style="13" bestFit="1" customWidth="1"/>
    <col min="10768" max="11008" width="9.140625" style="13"/>
    <col min="11009" max="11009" width="23.28515625" style="13" customWidth="1"/>
    <col min="11010" max="11021" width="14" style="13" bestFit="1" customWidth="1"/>
    <col min="11022" max="11022" width="15" style="13" bestFit="1" customWidth="1"/>
    <col min="11023" max="11023" width="16" style="13" bestFit="1" customWidth="1"/>
    <col min="11024" max="11264" width="9.140625" style="13"/>
    <col min="11265" max="11265" width="23.28515625" style="13" customWidth="1"/>
    <col min="11266" max="11277" width="14" style="13" bestFit="1" customWidth="1"/>
    <col min="11278" max="11278" width="15" style="13" bestFit="1" customWidth="1"/>
    <col min="11279" max="11279" width="16" style="13" bestFit="1" customWidth="1"/>
    <col min="11280" max="11520" width="9.140625" style="13"/>
    <col min="11521" max="11521" width="23.28515625" style="13" customWidth="1"/>
    <col min="11522" max="11533" width="14" style="13" bestFit="1" customWidth="1"/>
    <col min="11534" max="11534" width="15" style="13" bestFit="1" customWidth="1"/>
    <col min="11535" max="11535" width="16" style="13" bestFit="1" customWidth="1"/>
    <col min="11536" max="11776" width="9.140625" style="13"/>
    <col min="11777" max="11777" width="23.28515625" style="13" customWidth="1"/>
    <col min="11778" max="11789" width="14" style="13" bestFit="1" customWidth="1"/>
    <col min="11790" max="11790" width="15" style="13" bestFit="1" customWidth="1"/>
    <col min="11791" max="11791" width="16" style="13" bestFit="1" customWidth="1"/>
    <col min="11792" max="12032" width="9.140625" style="13"/>
    <col min="12033" max="12033" width="23.28515625" style="13" customWidth="1"/>
    <col min="12034" max="12045" width="14" style="13" bestFit="1" customWidth="1"/>
    <col min="12046" max="12046" width="15" style="13" bestFit="1" customWidth="1"/>
    <col min="12047" max="12047" width="16" style="13" bestFit="1" customWidth="1"/>
    <col min="12048" max="12288" width="9.140625" style="13"/>
    <col min="12289" max="12289" width="23.28515625" style="13" customWidth="1"/>
    <col min="12290" max="12301" width="14" style="13" bestFit="1" customWidth="1"/>
    <col min="12302" max="12302" width="15" style="13" bestFit="1" customWidth="1"/>
    <col min="12303" max="12303" width="16" style="13" bestFit="1" customWidth="1"/>
    <col min="12304" max="12544" width="9.140625" style="13"/>
    <col min="12545" max="12545" width="23.28515625" style="13" customWidth="1"/>
    <col min="12546" max="12557" width="14" style="13" bestFit="1" customWidth="1"/>
    <col min="12558" max="12558" width="15" style="13" bestFit="1" customWidth="1"/>
    <col min="12559" max="12559" width="16" style="13" bestFit="1" customWidth="1"/>
    <col min="12560" max="12800" width="9.140625" style="13"/>
    <col min="12801" max="12801" width="23.28515625" style="13" customWidth="1"/>
    <col min="12802" max="12813" width="14" style="13" bestFit="1" customWidth="1"/>
    <col min="12814" max="12814" width="15" style="13" bestFit="1" customWidth="1"/>
    <col min="12815" max="12815" width="16" style="13" bestFit="1" customWidth="1"/>
    <col min="12816" max="13056" width="9.140625" style="13"/>
    <col min="13057" max="13057" width="23.28515625" style="13" customWidth="1"/>
    <col min="13058" max="13069" width="14" style="13" bestFit="1" customWidth="1"/>
    <col min="13070" max="13070" width="15" style="13" bestFit="1" customWidth="1"/>
    <col min="13071" max="13071" width="16" style="13" bestFit="1" customWidth="1"/>
    <col min="13072" max="13312" width="9.140625" style="13"/>
    <col min="13313" max="13313" width="23.28515625" style="13" customWidth="1"/>
    <col min="13314" max="13325" width="14" style="13" bestFit="1" customWidth="1"/>
    <col min="13326" max="13326" width="15" style="13" bestFit="1" customWidth="1"/>
    <col min="13327" max="13327" width="16" style="13" bestFit="1" customWidth="1"/>
    <col min="13328" max="13568" width="9.140625" style="13"/>
    <col min="13569" max="13569" width="23.28515625" style="13" customWidth="1"/>
    <col min="13570" max="13581" width="14" style="13" bestFit="1" customWidth="1"/>
    <col min="13582" max="13582" width="15" style="13" bestFit="1" customWidth="1"/>
    <col min="13583" max="13583" width="16" style="13" bestFit="1" customWidth="1"/>
    <col min="13584" max="13824" width="9.140625" style="13"/>
    <col min="13825" max="13825" width="23.28515625" style="13" customWidth="1"/>
    <col min="13826" max="13837" width="14" style="13" bestFit="1" customWidth="1"/>
    <col min="13838" max="13838" width="15" style="13" bestFit="1" customWidth="1"/>
    <col min="13839" max="13839" width="16" style="13" bestFit="1" customWidth="1"/>
    <col min="13840" max="14080" width="9.140625" style="13"/>
    <col min="14081" max="14081" width="23.28515625" style="13" customWidth="1"/>
    <col min="14082" max="14093" width="14" style="13" bestFit="1" customWidth="1"/>
    <col min="14094" max="14094" width="15" style="13" bestFit="1" customWidth="1"/>
    <col min="14095" max="14095" width="16" style="13" bestFit="1" customWidth="1"/>
    <col min="14096" max="14336" width="9.140625" style="13"/>
    <col min="14337" max="14337" width="23.28515625" style="13" customWidth="1"/>
    <col min="14338" max="14349" width="14" style="13" bestFit="1" customWidth="1"/>
    <col min="14350" max="14350" width="15" style="13" bestFit="1" customWidth="1"/>
    <col min="14351" max="14351" width="16" style="13" bestFit="1" customWidth="1"/>
    <col min="14352" max="14592" width="9.140625" style="13"/>
    <col min="14593" max="14593" width="23.28515625" style="13" customWidth="1"/>
    <col min="14594" max="14605" width="14" style="13" bestFit="1" customWidth="1"/>
    <col min="14606" max="14606" width="15" style="13" bestFit="1" customWidth="1"/>
    <col min="14607" max="14607" width="16" style="13" bestFit="1" customWidth="1"/>
    <col min="14608" max="14848" width="9.140625" style="13"/>
    <col min="14849" max="14849" width="23.28515625" style="13" customWidth="1"/>
    <col min="14850" max="14861" width="14" style="13" bestFit="1" customWidth="1"/>
    <col min="14862" max="14862" width="15" style="13" bestFit="1" customWidth="1"/>
    <col min="14863" max="14863" width="16" style="13" bestFit="1" customWidth="1"/>
    <col min="14864" max="15104" width="9.140625" style="13"/>
    <col min="15105" max="15105" width="23.28515625" style="13" customWidth="1"/>
    <col min="15106" max="15117" width="14" style="13" bestFit="1" customWidth="1"/>
    <col min="15118" max="15118" width="15" style="13" bestFit="1" customWidth="1"/>
    <col min="15119" max="15119" width="16" style="13" bestFit="1" customWidth="1"/>
    <col min="15120" max="15360" width="9.140625" style="13"/>
    <col min="15361" max="15361" width="23.28515625" style="13" customWidth="1"/>
    <col min="15362" max="15373" width="14" style="13" bestFit="1" customWidth="1"/>
    <col min="15374" max="15374" width="15" style="13" bestFit="1" customWidth="1"/>
    <col min="15375" max="15375" width="16" style="13" bestFit="1" customWidth="1"/>
    <col min="15376" max="15616" width="9.140625" style="13"/>
    <col min="15617" max="15617" width="23.28515625" style="13" customWidth="1"/>
    <col min="15618" max="15629" width="14" style="13" bestFit="1" customWidth="1"/>
    <col min="15630" max="15630" width="15" style="13" bestFit="1" customWidth="1"/>
    <col min="15631" max="15631" width="16" style="13" bestFit="1" customWidth="1"/>
    <col min="15632" max="15872" width="9.140625" style="13"/>
    <col min="15873" max="15873" width="23.28515625" style="13" customWidth="1"/>
    <col min="15874" max="15885" width="14" style="13" bestFit="1" customWidth="1"/>
    <col min="15886" max="15886" width="15" style="13" bestFit="1" customWidth="1"/>
    <col min="15887" max="15887" width="16" style="13" bestFit="1" customWidth="1"/>
    <col min="15888" max="16128" width="9.140625" style="13"/>
    <col min="16129" max="16129" width="23.28515625" style="13" customWidth="1"/>
    <col min="16130" max="16141" width="14" style="13" bestFit="1" customWidth="1"/>
    <col min="16142" max="16142" width="15" style="13" bestFit="1" customWidth="1"/>
    <col min="16143" max="16143" width="16" style="13" bestFit="1" customWidth="1"/>
    <col min="16144" max="16384" width="9.140625" style="13"/>
  </cols>
  <sheetData>
    <row r="2" spans="1:14" ht="20.25" x14ac:dyDescent="0.25">
      <c r="A2" s="32" t="s">
        <v>266</v>
      </c>
    </row>
    <row r="4" spans="1:14" s="14" customFormat="1" ht="13.5" x14ac:dyDescent="0.15">
      <c r="A4" s="18" t="s">
        <v>2</v>
      </c>
      <c r="B4" s="18" t="s">
        <v>27</v>
      </c>
      <c r="C4" s="18" t="s">
        <v>28</v>
      </c>
      <c r="D4" s="18" t="s">
        <v>29</v>
      </c>
      <c r="E4" s="18" t="s">
        <v>30</v>
      </c>
      <c r="F4" s="18" t="s">
        <v>31</v>
      </c>
      <c r="G4" s="18" t="s">
        <v>32</v>
      </c>
      <c r="H4" s="18" t="s">
        <v>33</v>
      </c>
      <c r="I4" s="18" t="s">
        <v>34</v>
      </c>
      <c r="J4" s="18" t="s">
        <v>35</v>
      </c>
      <c r="K4" s="18" t="s">
        <v>36</v>
      </c>
      <c r="L4" s="18" t="s">
        <v>37</v>
      </c>
      <c r="M4" s="18" t="s">
        <v>38</v>
      </c>
      <c r="N4" s="18" t="s">
        <v>39</v>
      </c>
    </row>
    <row r="5" spans="1:14" ht="13.5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3.5" x14ac:dyDescent="0.15">
      <c r="A6" s="19" t="s">
        <v>10</v>
      </c>
      <c r="B6" s="2">
        <v>13864.61</v>
      </c>
      <c r="C6" s="2">
        <v>10703.05</v>
      </c>
      <c r="D6" s="2">
        <v>11686.1</v>
      </c>
      <c r="E6" s="20">
        <v>9943.2900000000009</v>
      </c>
      <c r="F6" s="2">
        <v>10260.540000000001</v>
      </c>
      <c r="G6" s="20">
        <v>14018.47</v>
      </c>
      <c r="H6" s="2">
        <v>9552.52</v>
      </c>
      <c r="I6" s="2">
        <v>9933.76</v>
      </c>
      <c r="J6" s="20">
        <v>8254.94</v>
      </c>
      <c r="K6" s="2">
        <v>11304.86</v>
      </c>
      <c r="L6" s="2">
        <v>9715.91</v>
      </c>
      <c r="M6" s="2"/>
      <c r="N6" s="20">
        <f>SUM(B6:M6)</f>
        <v>119238.05</v>
      </c>
    </row>
    <row r="7" spans="1:14" ht="13.5" x14ac:dyDescent="0.15">
      <c r="A7" s="19" t="s">
        <v>11</v>
      </c>
      <c r="B7" s="2">
        <v>6315.8</v>
      </c>
      <c r="C7" s="2">
        <v>4875.6000000000004</v>
      </c>
      <c r="D7" s="2">
        <v>5323.41</v>
      </c>
      <c r="E7" s="20">
        <v>4529.51</v>
      </c>
      <c r="F7" s="2">
        <v>4674.0200000000004</v>
      </c>
      <c r="G7" s="20">
        <v>6385.89</v>
      </c>
      <c r="H7" s="2">
        <v>4351.5</v>
      </c>
      <c r="I7" s="2">
        <v>4525.16</v>
      </c>
      <c r="J7" s="20">
        <v>3760.41</v>
      </c>
      <c r="K7" s="2">
        <v>5149.75</v>
      </c>
      <c r="L7" s="2">
        <v>4425.92</v>
      </c>
      <c r="M7" s="2"/>
      <c r="N7" s="20">
        <f t="shared" ref="N7:N21" si="0">SUM(B7:M7)</f>
        <v>54316.97</v>
      </c>
    </row>
    <row r="8" spans="1:14" ht="13.5" x14ac:dyDescent="0.15">
      <c r="A8" s="19" t="s">
        <v>12</v>
      </c>
      <c r="B8" s="2">
        <v>555908.19999999984</v>
      </c>
      <c r="C8" s="2">
        <v>429143.66</v>
      </c>
      <c r="D8" s="2">
        <v>468559.6700000001</v>
      </c>
      <c r="E8" s="20">
        <v>398680.85</v>
      </c>
      <c r="F8" s="2">
        <v>411401</v>
      </c>
      <c r="G8" s="20">
        <v>562077.18000000005</v>
      </c>
      <c r="H8" s="2">
        <v>383012.73999999987</v>
      </c>
      <c r="I8" s="2">
        <v>398298.70999999996</v>
      </c>
      <c r="J8" s="20">
        <v>330985.77</v>
      </c>
      <c r="K8" s="2">
        <v>453273.69</v>
      </c>
      <c r="L8" s="2">
        <v>389563.87</v>
      </c>
      <c r="M8" s="2"/>
      <c r="N8" s="20">
        <f t="shared" si="0"/>
        <v>4780905.34</v>
      </c>
    </row>
    <row r="9" spans="1:14" ht="13.5" x14ac:dyDescent="0.15">
      <c r="A9" s="19" t="s">
        <v>13</v>
      </c>
      <c r="B9" s="2">
        <v>12523.66</v>
      </c>
      <c r="C9" s="2">
        <v>9667.8700000000008</v>
      </c>
      <c r="D9" s="2">
        <v>10555.85</v>
      </c>
      <c r="E9" s="20">
        <v>8981.6</v>
      </c>
      <c r="F9" s="2">
        <v>9268.16</v>
      </c>
      <c r="G9" s="20">
        <v>12662.64</v>
      </c>
      <c r="H9" s="2">
        <v>8628.6200000000008</v>
      </c>
      <c r="I9" s="2">
        <v>8972.99</v>
      </c>
      <c r="J9" s="20">
        <v>7456.54</v>
      </c>
      <c r="K9" s="2">
        <v>10211.48</v>
      </c>
      <c r="L9" s="2">
        <v>8776.2099999999991</v>
      </c>
      <c r="M9" s="2"/>
      <c r="N9" s="20">
        <f t="shared" si="0"/>
        <v>107705.62</v>
      </c>
    </row>
    <row r="10" spans="1:14" ht="13.5" x14ac:dyDescent="0.15">
      <c r="A10" s="19" t="s">
        <v>14</v>
      </c>
      <c r="B10" s="2">
        <v>13408.6</v>
      </c>
      <c r="C10" s="2">
        <v>10351.01</v>
      </c>
      <c r="D10" s="2">
        <v>11301.73</v>
      </c>
      <c r="E10" s="20">
        <v>9616.25</v>
      </c>
      <c r="F10" s="2">
        <v>9923.06</v>
      </c>
      <c r="G10" s="20">
        <v>13557.39</v>
      </c>
      <c r="H10" s="2">
        <v>9238.33</v>
      </c>
      <c r="I10" s="2">
        <v>9607.0300000000007</v>
      </c>
      <c r="J10" s="20">
        <v>7983.43</v>
      </c>
      <c r="K10" s="2">
        <v>10933.03</v>
      </c>
      <c r="L10" s="2">
        <v>9396.34</v>
      </c>
      <c r="M10" s="2"/>
      <c r="N10" s="20">
        <f t="shared" si="0"/>
        <v>115316.19999999998</v>
      </c>
    </row>
    <row r="11" spans="1:14" ht="13.5" x14ac:dyDescent="0.15">
      <c r="A11" s="19" t="s">
        <v>15</v>
      </c>
      <c r="B11" s="2">
        <v>253.93</v>
      </c>
      <c r="C11" s="2">
        <v>196.02</v>
      </c>
      <c r="D11" s="2">
        <v>214.03</v>
      </c>
      <c r="E11" s="20">
        <v>182.11</v>
      </c>
      <c r="F11" s="2">
        <v>187.92</v>
      </c>
      <c r="G11" s="20">
        <v>256.74</v>
      </c>
      <c r="H11" s="2">
        <v>174.95</v>
      </c>
      <c r="I11" s="2">
        <v>181.93</v>
      </c>
      <c r="J11" s="20">
        <v>151.19</v>
      </c>
      <c r="K11" s="2">
        <v>207.04</v>
      </c>
      <c r="L11" s="2">
        <v>177.94</v>
      </c>
      <c r="M11" s="2"/>
      <c r="N11" s="20">
        <f t="shared" si="0"/>
        <v>2183.8000000000002</v>
      </c>
    </row>
    <row r="12" spans="1:14" ht="13.5" x14ac:dyDescent="0.15">
      <c r="A12" s="19" t="s">
        <v>16</v>
      </c>
      <c r="B12" s="2">
        <v>439.14</v>
      </c>
      <c r="C12" s="2">
        <v>339</v>
      </c>
      <c r="D12" s="2">
        <v>370.14</v>
      </c>
      <c r="E12" s="20">
        <v>314.94</v>
      </c>
      <c r="F12" s="2">
        <v>324.99</v>
      </c>
      <c r="G12" s="20">
        <v>444.01</v>
      </c>
      <c r="H12" s="2">
        <v>302.56</v>
      </c>
      <c r="I12" s="2">
        <v>314.64</v>
      </c>
      <c r="J12" s="20">
        <v>261.45999999999998</v>
      </c>
      <c r="K12" s="2">
        <v>358.06</v>
      </c>
      <c r="L12" s="2">
        <v>307.74</v>
      </c>
      <c r="M12" s="2"/>
      <c r="N12" s="20">
        <f t="shared" si="0"/>
        <v>3776.6800000000003</v>
      </c>
    </row>
    <row r="13" spans="1:14" ht="13.5" x14ac:dyDescent="0.15">
      <c r="A13" s="19" t="s">
        <v>17</v>
      </c>
      <c r="B13" s="2">
        <v>4260.8599999999997</v>
      </c>
      <c r="C13" s="2">
        <v>3289.25</v>
      </c>
      <c r="D13" s="2">
        <v>3591.36</v>
      </c>
      <c r="E13" s="20">
        <v>3055.76</v>
      </c>
      <c r="F13" s="2">
        <v>3153.26</v>
      </c>
      <c r="G13" s="20">
        <v>4308.1400000000003</v>
      </c>
      <c r="H13" s="2">
        <v>2935.67</v>
      </c>
      <c r="I13" s="2">
        <v>3052.83</v>
      </c>
      <c r="J13" s="20">
        <v>2536.9</v>
      </c>
      <c r="K13" s="2">
        <v>3474.2</v>
      </c>
      <c r="L13" s="2">
        <v>2985.88</v>
      </c>
      <c r="M13" s="2"/>
      <c r="N13" s="20">
        <f t="shared" si="0"/>
        <v>36644.109999999993</v>
      </c>
    </row>
    <row r="14" spans="1:14" ht="13.5" x14ac:dyDescent="0.15">
      <c r="A14" s="19" t="s">
        <v>18</v>
      </c>
      <c r="B14" s="2">
        <v>1464.11</v>
      </c>
      <c r="C14" s="2">
        <v>1130.25</v>
      </c>
      <c r="D14" s="2">
        <v>1234.06</v>
      </c>
      <c r="E14" s="20">
        <v>1050.02</v>
      </c>
      <c r="F14" s="2">
        <v>1083.52</v>
      </c>
      <c r="G14" s="20">
        <v>1480.36</v>
      </c>
      <c r="H14" s="2">
        <v>1008.75</v>
      </c>
      <c r="I14" s="2">
        <v>1049.01</v>
      </c>
      <c r="J14" s="20">
        <v>871.73</v>
      </c>
      <c r="K14" s="2">
        <v>1193.8</v>
      </c>
      <c r="L14" s="2">
        <v>1026.01</v>
      </c>
      <c r="M14" s="2"/>
      <c r="N14" s="20">
        <f t="shared" si="0"/>
        <v>12591.619999999999</v>
      </c>
    </row>
    <row r="15" spans="1:14" ht="13.5" x14ac:dyDescent="0.15">
      <c r="A15" s="19" t="s">
        <v>19</v>
      </c>
      <c r="B15" s="2">
        <v>1181.8900000000001</v>
      </c>
      <c r="C15" s="2">
        <v>912.39</v>
      </c>
      <c r="D15" s="2">
        <v>996.19</v>
      </c>
      <c r="E15" s="20">
        <v>847.62</v>
      </c>
      <c r="F15" s="2">
        <v>874.66</v>
      </c>
      <c r="G15" s="20">
        <v>1195.01</v>
      </c>
      <c r="H15" s="2">
        <v>814.31</v>
      </c>
      <c r="I15" s="2">
        <v>846.81</v>
      </c>
      <c r="J15" s="20">
        <v>703.7</v>
      </c>
      <c r="K15" s="2">
        <v>963.69</v>
      </c>
      <c r="L15" s="2">
        <v>828.24</v>
      </c>
      <c r="M15" s="2"/>
      <c r="N15" s="20">
        <f t="shared" si="0"/>
        <v>10164.51</v>
      </c>
    </row>
    <row r="16" spans="1:14" ht="13.5" x14ac:dyDescent="0.15">
      <c r="A16" s="19" t="s">
        <v>20</v>
      </c>
      <c r="B16" s="2">
        <v>14373.42</v>
      </c>
      <c r="C16" s="2">
        <v>11095.83</v>
      </c>
      <c r="D16" s="2">
        <v>12114.96</v>
      </c>
      <c r="E16" s="20">
        <v>10308.19</v>
      </c>
      <c r="F16" s="2">
        <v>10637.08</v>
      </c>
      <c r="G16" s="20">
        <v>14532.92</v>
      </c>
      <c r="H16" s="2">
        <v>9903.08</v>
      </c>
      <c r="I16" s="2">
        <v>10298.31</v>
      </c>
      <c r="J16" s="20">
        <v>8557.8799999999992</v>
      </c>
      <c r="K16" s="2">
        <v>11719.73</v>
      </c>
      <c r="L16" s="2">
        <v>10072.459999999999</v>
      </c>
      <c r="M16" s="2"/>
      <c r="N16" s="20">
        <f t="shared" si="0"/>
        <v>123613.86000000002</v>
      </c>
    </row>
    <row r="17" spans="1:15" ht="13.5" x14ac:dyDescent="0.15">
      <c r="A17" s="19" t="s">
        <v>21</v>
      </c>
      <c r="B17" s="2">
        <v>1157.8800000000001</v>
      </c>
      <c r="C17" s="2">
        <v>893.85</v>
      </c>
      <c r="D17" s="2">
        <v>975.95</v>
      </c>
      <c r="E17" s="20">
        <v>830.4</v>
      </c>
      <c r="F17" s="2">
        <v>856.89</v>
      </c>
      <c r="G17" s="20">
        <v>1170.73</v>
      </c>
      <c r="H17" s="2">
        <v>797.76</v>
      </c>
      <c r="I17" s="2">
        <v>829.6</v>
      </c>
      <c r="J17" s="20">
        <v>689.4</v>
      </c>
      <c r="K17" s="2">
        <v>944.11</v>
      </c>
      <c r="L17" s="2">
        <v>811.41</v>
      </c>
      <c r="M17" s="2"/>
      <c r="N17" s="20">
        <f t="shared" si="0"/>
        <v>9957.9800000000014</v>
      </c>
    </row>
    <row r="18" spans="1:15" ht="13.5" x14ac:dyDescent="0.15">
      <c r="A18" s="19" t="s">
        <v>22</v>
      </c>
      <c r="B18" s="2">
        <v>12205.06</v>
      </c>
      <c r="C18" s="2">
        <v>9421.93</v>
      </c>
      <c r="D18" s="2">
        <v>10287.31</v>
      </c>
      <c r="E18" s="20">
        <v>8753.11</v>
      </c>
      <c r="F18" s="2">
        <v>9032.3799999999992</v>
      </c>
      <c r="G18" s="20">
        <v>12340.51</v>
      </c>
      <c r="H18" s="2">
        <v>8409.11</v>
      </c>
      <c r="I18" s="2">
        <v>8744.7199999999993</v>
      </c>
      <c r="J18" s="20">
        <v>7266.85</v>
      </c>
      <c r="K18" s="2">
        <v>9951.7099999999991</v>
      </c>
      <c r="L18" s="2">
        <v>8552.94</v>
      </c>
      <c r="M18" s="2"/>
      <c r="N18" s="20">
        <f t="shared" si="0"/>
        <v>104965.63</v>
      </c>
    </row>
    <row r="19" spans="1:15" ht="13.5" x14ac:dyDescent="0.15">
      <c r="A19" s="19" t="s">
        <v>23</v>
      </c>
      <c r="B19" s="2">
        <v>1746.09</v>
      </c>
      <c r="C19" s="2">
        <v>1347.93</v>
      </c>
      <c r="D19" s="2">
        <v>1471.73</v>
      </c>
      <c r="E19" s="20">
        <v>1252.25</v>
      </c>
      <c r="F19" s="2">
        <v>1292.2</v>
      </c>
      <c r="G19" s="20">
        <v>1765.47</v>
      </c>
      <c r="H19" s="2">
        <v>1203.03</v>
      </c>
      <c r="I19" s="2">
        <v>1251.05</v>
      </c>
      <c r="J19" s="20">
        <v>1039.6199999999999</v>
      </c>
      <c r="K19" s="2">
        <v>1423.72</v>
      </c>
      <c r="L19" s="2">
        <v>1223.6099999999999</v>
      </c>
      <c r="M19" s="2"/>
      <c r="N19" s="20">
        <f t="shared" si="0"/>
        <v>15016.699999999999</v>
      </c>
    </row>
    <row r="20" spans="1:15" ht="13.5" x14ac:dyDescent="0.15">
      <c r="A20" s="19" t="s">
        <v>24</v>
      </c>
      <c r="B20" s="2">
        <v>1052.55</v>
      </c>
      <c r="C20" s="2">
        <v>812.54</v>
      </c>
      <c r="D20" s="2">
        <v>887.17</v>
      </c>
      <c r="E20" s="20">
        <v>754.86</v>
      </c>
      <c r="F20" s="2">
        <v>778.94</v>
      </c>
      <c r="G20" s="20">
        <v>1064.23</v>
      </c>
      <c r="H20" s="2">
        <v>725.19</v>
      </c>
      <c r="I20" s="2">
        <v>754.14</v>
      </c>
      <c r="J20" s="20">
        <v>626.69000000000005</v>
      </c>
      <c r="K20" s="2">
        <v>858.23</v>
      </c>
      <c r="L20" s="2">
        <v>737.6</v>
      </c>
      <c r="M20" s="2"/>
      <c r="N20" s="20">
        <f t="shared" si="0"/>
        <v>9052.14</v>
      </c>
    </row>
    <row r="21" spans="1:15" ht="13.5" x14ac:dyDescent="0.15">
      <c r="A21" s="19" t="s">
        <v>25</v>
      </c>
      <c r="B21" s="2">
        <v>119267.69</v>
      </c>
      <c r="C21" s="2">
        <v>92070.91</v>
      </c>
      <c r="D21" s="20">
        <v>100527.45</v>
      </c>
      <c r="E21" s="20">
        <v>85535.25</v>
      </c>
      <c r="F21" s="2">
        <v>88264.3</v>
      </c>
      <c r="G21" s="20">
        <v>120591.22</v>
      </c>
      <c r="H21" s="2">
        <v>82173.72</v>
      </c>
      <c r="I21" s="2">
        <v>85453.26</v>
      </c>
      <c r="J21" s="20">
        <v>71011.56</v>
      </c>
      <c r="K21" s="2">
        <v>97247.9</v>
      </c>
      <c r="L21" s="2">
        <v>83579.240000000005</v>
      </c>
      <c r="M21" s="2"/>
      <c r="N21" s="20">
        <f t="shared" si="0"/>
        <v>1025722.4999999999</v>
      </c>
    </row>
    <row r="22" spans="1:15" ht="13.5" x14ac:dyDescent="0.15">
      <c r="A22" s="19" t="s">
        <v>26</v>
      </c>
      <c r="B22" s="12">
        <v>2377.8200000000002</v>
      </c>
      <c r="C22" s="12">
        <v>1835.6</v>
      </c>
      <c r="D22" s="20">
        <v>2004.2</v>
      </c>
      <c r="E22" s="20">
        <v>1705.3</v>
      </c>
      <c r="F22" s="20">
        <v>1759.71</v>
      </c>
      <c r="G22" s="20">
        <v>2404.1999999999998</v>
      </c>
      <c r="H22" s="12">
        <v>1638.28</v>
      </c>
      <c r="I22" s="20">
        <v>1703.67</v>
      </c>
      <c r="J22" s="20">
        <v>1415.74</v>
      </c>
      <c r="K22" s="12">
        <v>1938.81</v>
      </c>
      <c r="L22" s="12">
        <v>1666.3</v>
      </c>
      <c r="M22" s="12"/>
      <c r="N22" s="20">
        <f>SUM(B22:M22)</f>
        <v>20449.630000000005</v>
      </c>
    </row>
    <row r="23" spans="1:15" ht="13.5" x14ac:dyDescent="0.1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5" ht="13.5" x14ac:dyDescent="0.15">
      <c r="A24" s="19" t="s">
        <v>9</v>
      </c>
      <c r="B24" s="23">
        <f>SUM(B6:B23)</f>
        <v>761801.30999999994</v>
      </c>
      <c r="C24" s="23">
        <f t="shared" ref="C24:M24" si="1">SUM(C6:C23)</f>
        <v>588086.68999999994</v>
      </c>
      <c r="D24" s="23">
        <f t="shared" si="1"/>
        <v>642101.31000000006</v>
      </c>
      <c r="E24" s="33">
        <f t="shared" si="1"/>
        <v>546341.31000000006</v>
      </c>
      <c r="F24" s="23">
        <f t="shared" si="1"/>
        <v>563772.63</v>
      </c>
      <c r="G24" s="23">
        <f t="shared" si="1"/>
        <v>770255.11</v>
      </c>
      <c r="H24" s="23">
        <f t="shared" si="1"/>
        <v>524870.12</v>
      </c>
      <c r="I24" s="23">
        <f t="shared" si="1"/>
        <v>545817.62</v>
      </c>
      <c r="J24" s="23">
        <f t="shared" si="1"/>
        <v>453573.81</v>
      </c>
      <c r="K24" s="23">
        <f t="shared" si="1"/>
        <v>621153.80999999994</v>
      </c>
      <c r="L24" s="23">
        <f t="shared" si="1"/>
        <v>533847.62000000011</v>
      </c>
      <c r="M24" s="23">
        <f t="shared" si="1"/>
        <v>0</v>
      </c>
      <c r="N24" s="23">
        <f>SUM(N6:N22)</f>
        <v>6551621.3399999999</v>
      </c>
      <c r="O24" s="1"/>
    </row>
    <row r="25" spans="1:15" ht="13.5" x14ac:dyDescent="0.15">
      <c r="A25" s="19"/>
      <c r="B25" s="34"/>
      <c r="C25" s="34"/>
      <c r="D25" s="34"/>
      <c r="E25" s="34"/>
      <c r="F25" s="34"/>
      <c r="G25" s="34"/>
      <c r="H25" s="34"/>
      <c r="I25" s="34" t="s">
        <v>260</v>
      </c>
      <c r="J25" s="34" t="s">
        <v>260</v>
      </c>
      <c r="K25" s="34" t="s">
        <v>260</v>
      </c>
      <c r="L25" s="34"/>
      <c r="M25" s="34"/>
      <c r="N25" s="20"/>
    </row>
    <row r="26" spans="1:15" ht="13.5" x14ac:dyDescent="0.15">
      <c r="A26" s="19" t="s">
        <v>45</v>
      </c>
      <c r="B26" s="2">
        <v>32577.75</v>
      </c>
      <c r="C26" s="2">
        <v>32577.75</v>
      </c>
      <c r="D26" s="2">
        <v>32577.75</v>
      </c>
      <c r="E26" s="2">
        <v>32577.75</v>
      </c>
      <c r="F26" s="2">
        <v>32577.75</v>
      </c>
      <c r="G26" s="2">
        <v>32577.75</v>
      </c>
      <c r="H26" s="2">
        <v>32577.75</v>
      </c>
      <c r="I26" s="2">
        <v>32577.75</v>
      </c>
      <c r="J26" s="2">
        <v>32577.75</v>
      </c>
      <c r="K26" s="2">
        <v>32577.75</v>
      </c>
      <c r="L26" s="2">
        <v>32577.75</v>
      </c>
      <c r="M26" s="2"/>
      <c r="N26" s="20">
        <f>SUM(B26:M26)</f>
        <v>358355.25</v>
      </c>
      <c r="O26" s="1"/>
    </row>
    <row r="27" spans="1:15" ht="13.5" x14ac:dyDescent="0.15">
      <c r="A27" s="19" t="s">
        <v>46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17416.349999999999</v>
      </c>
      <c r="J27" s="2">
        <v>0</v>
      </c>
      <c r="K27" s="2">
        <v>22578.37</v>
      </c>
      <c r="L27" s="2">
        <v>3296.54</v>
      </c>
      <c r="M27" s="2"/>
      <c r="N27" s="20">
        <f>SUM(B27:M27)</f>
        <v>43291.26</v>
      </c>
    </row>
    <row r="28" spans="1:15" ht="13.5" x14ac:dyDescent="0.15">
      <c r="A28" s="19"/>
      <c r="B28" s="2"/>
      <c r="C28" s="2"/>
      <c r="D28" s="2"/>
      <c r="E28" s="2"/>
      <c r="F28" s="2"/>
      <c r="G28" s="19"/>
      <c r="H28" s="2"/>
      <c r="I28" s="2"/>
      <c r="J28" s="19"/>
      <c r="K28" s="2"/>
      <c r="L28" s="2"/>
      <c r="M28" s="2"/>
      <c r="N28" s="20"/>
    </row>
    <row r="29" spans="1:15" ht="13.5" x14ac:dyDescent="0.15">
      <c r="A29" s="19" t="s">
        <v>47</v>
      </c>
      <c r="B29" s="2">
        <v>12950622.32</v>
      </c>
      <c r="C29" s="2">
        <v>9997473.6799999997</v>
      </c>
      <c r="D29" s="2">
        <v>10915722.32</v>
      </c>
      <c r="E29" s="2">
        <v>9287802.3200000003</v>
      </c>
      <c r="F29" s="35">
        <v>9584134.6300000008</v>
      </c>
      <c r="G29" s="2">
        <v>13094337.130000001</v>
      </c>
      <c r="H29" s="2">
        <v>8922792.1300000008</v>
      </c>
      <c r="I29" s="2">
        <v>9278899.6300000008</v>
      </c>
      <c r="J29" s="2">
        <v>7710754.8200000003</v>
      </c>
      <c r="K29" s="2">
        <v>10559614.82</v>
      </c>
      <c r="L29" s="2">
        <v>9075409.6300000008</v>
      </c>
      <c r="M29" s="2"/>
      <c r="N29" s="20">
        <f>SUM(B29:M29)</f>
        <v>111377563.42999998</v>
      </c>
      <c r="O29" s="1"/>
    </row>
    <row r="30" spans="1:15" ht="13.5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5" ht="14.25" thickBot="1" x14ac:dyDescent="0.2">
      <c r="A31" s="19" t="s">
        <v>48</v>
      </c>
      <c r="B31" s="36">
        <f>SUM(B24:B29)</f>
        <v>13745001.380000001</v>
      </c>
      <c r="C31" s="36">
        <f>SUM(C24:C29)</f>
        <v>10618138.119999999</v>
      </c>
      <c r="D31" s="36">
        <f>SUM(D24:D29)</f>
        <v>11590401.380000001</v>
      </c>
      <c r="E31" s="36">
        <f t="shared" ref="E31:M31" si="2">SUM(E24:E29)</f>
        <v>9866721.3800000008</v>
      </c>
      <c r="F31" s="36">
        <f t="shared" si="2"/>
        <v>10180485.010000002</v>
      </c>
      <c r="G31" s="36">
        <f t="shared" si="2"/>
        <v>13897169.99</v>
      </c>
      <c r="H31" s="36">
        <f t="shared" si="2"/>
        <v>9480240</v>
      </c>
      <c r="I31" s="36">
        <f t="shared" si="2"/>
        <v>9874711.3500000015</v>
      </c>
      <c r="J31" s="36">
        <f t="shared" si="2"/>
        <v>8196906.3799999999</v>
      </c>
      <c r="K31" s="36">
        <f t="shared" si="2"/>
        <v>11235924.75</v>
      </c>
      <c r="L31" s="36">
        <f t="shared" si="2"/>
        <v>9645131.540000001</v>
      </c>
      <c r="M31" s="36">
        <f t="shared" si="2"/>
        <v>0</v>
      </c>
      <c r="N31" s="36">
        <f>SUM(N24:N29)</f>
        <v>118330831.27999997</v>
      </c>
      <c r="O31" s="26"/>
    </row>
    <row r="32" spans="1:15" ht="14.25" thickTop="1" x14ac:dyDescent="0.15">
      <c r="A32" s="19"/>
      <c r="B32" s="26"/>
      <c r="C32" s="2"/>
      <c r="D32" s="2"/>
      <c r="E32" s="2"/>
      <c r="F32" s="2"/>
      <c r="G32" s="2"/>
      <c r="H32" s="2"/>
      <c r="I32" s="2"/>
      <c r="J32" s="2"/>
      <c r="K32" s="2"/>
      <c r="L32" s="19"/>
      <c r="M32" s="2"/>
      <c r="N32" s="19"/>
      <c r="O32" s="27"/>
    </row>
    <row r="33" spans="1:15" ht="13.5" x14ac:dyDescent="0.15">
      <c r="A33" s="19" t="s">
        <v>256</v>
      </c>
      <c r="B33" s="2">
        <v>459</v>
      </c>
      <c r="C33" s="2">
        <v>12185.5</v>
      </c>
      <c r="D33" s="2">
        <v>55018.5</v>
      </c>
      <c r="E33" s="2">
        <v>59236</v>
      </c>
      <c r="F33" s="2">
        <v>70161.5</v>
      </c>
      <c r="G33" s="2">
        <f>18545</f>
        <v>18545</v>
      </c>
      <c r="H33" s="2">
        <v>2917</v>
      </c>
      <c r="I33" s="2">
        <v>3376.5</v>
      </c>
      <c r="J33" s="2">
        <v>2954.5</v>
      </c>
      <c r="K33" s="2">
        <v>188.5</v>
      </c>
      <c r="L33" s="2">
        <v>1255</v>
      </c>
      <c r="M33" s="2"/>
      <c r="N33" s="20">
        <f>SUM(B33:M33)</f>
        <v>226297</v>
      </c>
      <c r="O33" s="28">
        <f>N33+N34</f>
        <v>430277.85</v>
      </c>
    </row>
    <row r="34" spans="1:15" ht="13.5" x14ac:dyDescent="0.15">
      <c r="A34" s="19" t="s">
        <v>257</v>
      </c>
      <c r="B34" s="2">
        <f>816</f>
        <v>816</v>
      </c>
      <c r="C34" s="2">
        <v>10780.5</v>
      </c>
      <c r="D34" s="37">
        <v>52812.5</v>
      </c>
      <c r="E34" s="2">
        <v>45825</v>
      </c>
      <c r="F34" s="2">
        <v>51350</v>
      </c>
      <c r="G34" s="2">
        <f>19815</f>
        <v>19815</v>
      </c>
      <c r="H34" s="2">
        <f>5483</f>
        <v>5483</v>
      </c>
      <c r="I34" s="2">
        <v>542</v>
      </c>
      <c r="J34" s="2">
        <v>4746.5</v>
      </c>
      <c r="K34" s="2">
        <v>1212</v>
      </c>
      <c r="L34" s="2">
        <v>10598.35</v>
      </c>
      <c r="M34" s="2"/>
      <c r="N34" s="20">
        <f>SUM(B34:M34)</f>
        <v>203980.85</v>
      </c>
      <c r="O34" s="1"/>
    </row>
    <row r="35" spans="1:15" ht="13.5" x14ac:dyDescent="0.15">
      <c r="A35" s="19" t="s">
        <v>49</v>
      </c>
      <c r="B35" s="2">
        <f>13211.71+3000</f>
        <v>16211.71</v>
      </c>
      <c r="C35" s="2">
        <f>7260.5+5000</f>
        <v>12260.5</v>
      </c>
      <c r="D35" s="2">
        <f>20100+7500</f>
        <v>27600</v>
      </c>
      <c r="E35" s="2">
        <f>5582+1500</f>
        <v>7082</v>
      </c>
      <c r="F35" s="2">
        <f>8958</f>
        <v>8958</v>
      </c>
      <c r="G35" s="2">
        <f>9502.79+2750</f>
        <v>12252.79</v>
      </c>
      <c r="H35" s="2">
        <f>6408+17075</f>
        <v>23483</v>
      </c>
      <c r="I35" s="2">
        <f>19827.5+2600</f>
        <v>22427.5</v>
      </c>
      <c r="J35" s="2">
        <f>7400+2450</f>
        <v>9850</v>
      </c>
      <c r="K35" s="2">
        <f>4500+500</f>
        <v>5000</v>
      </c>
      <c r="L35" s="2">
        <f>10000+500</f>
        <v>10500</v>
      </c>
      <c r="M35" s="2"/>
      <c r="N35" s="20">
        <f>SUM(B35:M35)</f>
        <v>155625.5</v>
      </c>
      <c r="O35" s="15"/>
    </row>
    <row r="36" spans="1:15" ht="14.25" x14ac:dyDescent="0.2">
      <c r="A36" s="19" t="s">
        <v>50</v>
      </c>
      <c r="B36" s="2">
        <f>2568831.02-25</f>
        <v>2568806.02</v>
      </c>
      <c r="C36" s="2">
        <v>2992839.99</v>
      </c>
      <c r="D36" s="2">
        <v>2624575.4900000002</v>
      </c>
      <c r="E36" s="2">
        <f>2878340.56-75</f>
        <v>2878265.56</v>
      </c>
      <c r="F36" s="2">
        <v>2865518.21</v>
      </c>
      <c r="G36" s="2">
        <f>2549018.62-50</f>
        <v>2548968.62</v>
      </c>
      <c r="H36" s="2">
        <v>2839525.62</v>
      </c>
      <c r="I36" s="2">
        <v>2558108.09</v>
      </c>
      <c r="J36" s="2">
        <v>2349913.3199999998</v>
      </c>
      <c r="K36" s="2">
        <v>2921125.97</v>
      </c>
      <c r="L36" s="2">
        <v>2995197.3</v>
      </c>
      <c r="M36" s="2"/>
      <c r="N36" s="20">
        <f>SUM(B36:M36)</f>
        <v>30142844.190000001</v>
      </c>
      <c r="O36" s="1"/>
    </row>
    <row r="37" spans="1:15" ht="14.25" x14ac:dyDescent="0.2">
      <c r="A37" s="19" t="s">
        <v>51</v>
      </c>
      <c r="B37" s="38">
        <v>7655250</v>
      </c>
      <c r="C37" s="38">
        <v>5913750</v>
      </c>
      <c r="D37" s="38">
        <v>6455250</v>
      </c>
      <c r="E37" s="38">
        <v>5495250</v>
      </c>
      <c r="F37" s="38">
        <v>5670000</v>
      </c>
      <c r="G37" s="38">
        <v>7740000</v>
      </c>
      <c r="H37" s="39">
        <v>5280000</v>
      </c>
      <c r="I37" s="38">
        <v>5490000</v>
      </c>
      <c r="J37" s="38">
        <v>4565250</v>
      </c>
      <c r="K37" s="38">
        <v>6245250</v>
      </c>
      <c r="L37" s="38">
        <v>5370000</v>
      </c>
      <c r="M37" s="38"/>
      <c r="N37" s="40">
        <f>SUM(B37:M37)</f>
        <v>65880000</v>
      </c>
    </row>
    <row r="39" spans="1:15" ht="14.25" x14ac:dyDescent="0.2">
      <c r="I39" s="26"/>
      <c r="J39" s="26"/>
    </row>
    <row r="40" spans="1:15" ht="12.75" x14ac:dyDescent="0.2">
      <c r="J40" s="1"/>
      <c r="N40" s="15"/>
    </row>
    <row r="43" spans="1:15" ht="12.75" x14ac:dyDescent="0.2">
      <c r="N43" s="1"/>
    </row>
    <row r="44" spans="1:15" ht="14.25" x14ac:dyDescent="0.2">
      <c r="B44" s="30"/>
    </row>
    <row r="45" spans="1:15" ht="12.75" x14ac:dyDescent="0.2">
      <c r="B45" s="1"/>
    </row>
    <row r="96" spans="13:13" ht="12.75" x14ac:dyDescent="0.2">
      <c r="M96" s="31"/>
    </row>
  </sheetData>
  <printOptions horizontalCentered="1"/>
  <pageMargins left="0" right="0" top="0.5" bottom="0.5" header="0.5" footer="0.5"/>
  <pageSetup paperSize="5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51"/>
  <sheetViews>
    <sheetView zoomScaleNormal="100" workbookViewId="0"/>
  </sheetViews>
  <sheetFormatPr defaultRowHeight="12" x14ac:dyDescent="0.15"/>
  <cols>
    <col min="1" max="1" width="24.7109375" style="13" customWidth="1"/>
    <col min="2" max="2" width="15.7109375" style="13" bestFit="1" customWidth="1"/>
    <col min="3" max="13" width="15" style="13" bestFit="1" customWidth="1"/>
    <col min="14" max="14" width="16.140625" style="13" bestFit="1" customWidth="1"/>
    <col min="15" max="256" width="9.140625" style="13"/>
    <col min="257" max="257" width="24.7109375" style="13" customWidth="1"/>
    <col min="258" max="259" width="12.85546875" style="13" customWidth="1"/>
    <col min="260" max="263" width="12.85546875" style="13" bestFit="1" customWidth="1"/>
    <col min="264" max="264" width="14" style="13" bestFit="1" customWidth="1"/>
    <col min="265" max="269" width="12.85546875" style="13" bestFit="1" customWidth="1"/>
    <col min="270" max="270" width="14.42578125" style="13" bestFit="1" customWidth="1"/>
    <col min="271" max="512" width="9.140625" style="13"/>
    <col min="513" max="513" width="24.7109375" style="13" customWidth="1"/>
    <col min="514" max="515" width="12.85546875" style="13" customWidth="1"/>
    <col min="516" max="519" width="12.85546875" style="13" bestFit="1" customWidth="1"/>
    <col min="520" max="520" width="14" style="13" bestFit="1" customWidth="1"/>
    <col min="521" max="525" width="12.85546875" style="13" bestFit="1" customWidth="1"/>
    <col min="526" max="526" width="14.42578125" style="13" bestFit="1" customWidth="1"/>
    <col min="527" max="768" width="9.140625" style="13"/>
    <col min="769" max="769" width="24.7109375" style="13" customWidth="1"/>
    <col min="770" max="771" width="12.85546875" style="13" customWidth="1"/>
    <col min="772" max="775" width="12.85546875" style="13" bestFit="1" customWidth="1"/>
    <col min="776" max="776" width="14" style="13" bestFit="1" customWidth="1"/>
    <col min="777" max="781" width="12.85546875" style="13" bestFit="1" customWidth="1"/>
    <col min="782" max="782" width="14.42578125" style="13" bestFit="1" customWidth="1"/>
    <col min="783" max="1024" width="9.140625" style="13"/>
    <col min="1025" max="1025" width="24.7109375" style="13" customWidth="1"/>
    <col min="1026" max="1027" width="12.85546875" style="13" customWidth="1"/>
    <col min="1028" max="1031" width="12.85546875" style="13" bestFit="1" customWidth="1"/>
    <col min="1032" max="1032" width="14" style="13" bestFit="1" customWidth="1"/>
    <col min="1033" max="1037" width="12.85546875" style="13" bestFit="1" customWidth="1"/>
    <col min="1038" max="1038" width="14.42578125" style="13" bestFit="1" customWidth="1"/>
    <col min="1039" max="1280" width="9.140625" style="13"/>
    <col min="1281" max="1281" width="24.7109375" style="13" customWidth="1"/>
    <col min="1282" max="1283" width="12.85546875" style="13" customWidth="1"/>
    <col min="1284" max="1287" width="12.85546875" style="13" bestFit="1" customWidth="1"/>
    <col min="1288" max="1288" width="14" style="13" bestFit="1" customWidth="1"/>
    <col min="1289" max="1293" width="12.85546875" style="13" bestFit="1" customWidth="1"/>
    <col min="1294" max="1294" width="14.42578125" style="13" bestFit="1" customWidth="1"/>
    <col min="1295" max="1536" width="9.140625" style="13"/>
    <col min="1537" max="1537" width="24.7109375" style="13" customWidth="1"/>
    <col min="1538" max="1539" width="12.85546875" style="13" customWidth="1"/>
    <col min="1540" max="1543" width="12.85546875" style="13" bestFit="1" customWidth="1"/>
    <col min="1544" max="1544" width="14" style="13" bestFit="1" customWidth="1"/>
    <col min="1545" max="1549" width="12.85546875" style="13" bestFit="1" customWidth="1"/>
    <col min="1550" max="1550" width="14.42578125" style="13" bestFit="1" customWidth="1"/>
    <col min="1551" max="1792" width="9.140625" style="13"/>
    <col min="1793" max="1793" width="24.7109375" style="13" customWidth="1"/>
    <col min="1794" max="1795" width="12.85546875" style="13" customWidth="1"/>
    <col min="1796" max="1799" width="12.85546875" style="13" bestFit="1" customWidth="1"/>
    <col min="1800" max="1800" width="14" style="13" bestFit="1" customWidth="1"/>
    <col min="1801" max="1805" width="12.85546875" style="13" bestFit="1" customWidth="1"/>
    <col min="1806" max="1806" width="14.42578125" style="13" bestFit="1" customWidth="1"/>
    <col min="1807" max="2048" width="9.140625" style="13"/>
    <col min="2049" max="2049" width="24.7109375" style="13" customWidth="1"/>
    <col min="2050" max="2051" width="12.85546875" style="13" customWidth="1"/>
    <col min="2052" max="2055" width="12.85546875" style="13" bestFit="1" customWidth="1"/>
    <col min="2056" max="2056" width="14" style="13" bestFit="1" customWidth="1"/>
    <col min="2057" max="2061" width="12.85546875" style="13" bestFit="1" customWidth="1"/>
    <col min="2062" max="2062" width="14.42578125" style="13" bestFit="1" customWidth="1"/>
    <col min="2063" max="2304" width="9.140625" style="13"/>
    <col min="2305" max="2305" width="24.7109375" style="13" customWidth="1"/>
    <col min="2306" max="2307" width="12.85546875" style="13" customWidth="1"/>
    <col min="2308" max="2311" width="12.85546875" style="13" bestFit="1" customWidth="1"/>
    <col min="2312" max="2312" width="14" style="13" bestFit="1" customWidth="1"/>
    <col min="2313" max="2317" width="12.85546875" style="13" bestFit="1" customWidth="1"/>
    <col min="2318" max="2318" width="14.42578125" style="13" bestFit="1" customWidth="1"/>
    <col min="2319" max="2560" width="9.140625" style="13"/>
    <col min="2561" max="2561" width="24.7109375" style="13" customWidth="1"/>
    <col min="2562" max="2563" width="12.85546875" style="13" customWidth="1"/>
    <col min="2564" max="2567" width="12.85546875" style="13" bestFit="1" customWidth="1"/>
    <col min="2568" max="2568" width="14" style="13" bestFit="1" customWidth="1"/>
    <col min="2569" max="2573" width="12.85546875" style="13" bestFit="1" customWidth="1"/>
    <col min="2574" max="2574" width="14.42578125" style="13" bestFit="1" customWidth="1"/>
    <col min="2575" max="2816" width="9.140625" style="13"/>
    <col min="2817" max="2817" width="24.7109375" style="13" customWidth="1"/>
    <col min="2818" max="2819" width="12.85546875" style="13" customWidth="1"/>
    <col min="2820" max="2823" width="12.85546875" style="13" bestFit="1" customWidth="1"/>
    <col min="2824" max="2824" width="14" style="13" bestFit="1" customWidth="1"/>
    <col min="2825" max="2829" width="12.85546875" style="13" bestFit="1" customWidth="1"/>
    <col min="2830" max="2830" width="14.42578125" style="13" bestFit="1" customWidth="1"/>
    <col min="2831" max="3072" width="9.140625" style="13"/>
    <col min="3073" max="3073" width="24.7109375" style="13" customWidth="1"/>
    <col min="3074" max="3075" width="12.85546875" style="13" customWidth="1"/>
    <col min="3076" max="3079" width="12.85546875" style="13" bestFit="1" customWidth="1"/>
    <col min="3080" max="3080" width="14" style="13" bestFit="1" customWidth="1"/>
    <col min="3081" max="3085" width="12.85546875" style="13" bestFit="1" customWidth="1"/>
    <col min="3086" max="3086" width="14.42578125" style="13" bestFit="1" customWidth="1"/>
    <col min="3087" max="3328" width="9.140625" style="13"/>
    <col min="3329" max="3329" width="24.7109375" style="13" customWidth="1"/>
    <col min="3330" max="3331" width="12.85546875" style="13" customWidth="1"/>
    <col min="3332" max="3335" width="12.85546875" style="13" bestFit="1" customWidth="1"/>
    <col min="3336" max="3336" width="14" style="13" bestFit="1" customWidth="1"/>
    <col min="3337" max="3341" width="12.85546875" style="13" bestFit="1" customWidth="1"/>
    <col min="3342" max="3342" width="14.42578125" style="13" bestFit="1" customWidth="1"/>
    <col min="3343" max="3584" width="9.140625" style="13"/>
    <col min="3585" max="3585" width="24.7109375" style="13" customWidth="1"/>
    <col min="3586" max="3587" width="12.85546875" style="13" customWidth="1"/>
    <col min="3588" max="3591" width="12.85546875" style="13" bestFit="1" customWidth="1"/>
    <col min="3592" max="3592" width="14" style="13" bestFit="1" customWidth="1"/>
    <col min="3593" max="3597" width="12.85546875" style="13" bestFit="1" customWidth="1"/>
    <col min="3598" max="3598" width="14.42578125" style="13" bestFit="1" customWidth="1"/>
    <col min="3599" max="3840" width="9.140625" style="13"/>
    <col min="3841" max="3841" width="24.7109375" style="13" customWidth="1"/>
    <col min="3842" max="3843" width="12.85546875" style="13" customWidth="1"/>
    <col min="3844" max="3847" width="12.85546875" style="13" bestFit="1" customWidth="1"/>
    <col min="3848" max="3848" width="14" style="13" bestFit="1" customWidth="1"/>
    <col min="3849" max="3853" width="12.85546875" style="13" bestFit="1" customWidth="1"/>
    <col min="3854" max="3854" width="14.42578125" style="13" bestFit="1" customWidth="1"/>
    <col min="3855" max="4096" width="9.140625" style="13"/>
    <col min="4097" max="4097" width="24.7109375" style="13" customWidth="1"/>
    <col min="4098" max="4099" width="12.85546875" style="13" customWidth="1"/>
    <col min="4100" max="4103" width="12.85546875" style="13" bestFit="1" customWidth="1"/>
    <col min="4104" max="4104" width="14" style="13" bestFit="1" customWidth="1"/>
    <col min="4105" max="4109" width="12.85546875" style="13" bestFit="1" customWidth="1"/>
    <col min="4110" max="4110" width="14.42578125" style="13" bestFit="1" customWidth="1"/>
    <col min="4111" max="4352" width="9.140625" style="13"/>
    <col min="4353" max="4353" width="24.7109375" style="13" customWidth="1"/>
    <col min="4354" max="4355" width="12.85546875" style="13" customWidth="1"/>
    <col min="4356" max="4359" width="12.85546875" style="13" bestFit="1" customWidth="1"/>
    <col min="4360" max="4360" width="14" style="13" bestFit="1" customWidth="1"/>
    <col min="4361" max="4365" width="12.85546875" style="13" bestFit="1" customWidth="1"/>
    <col min="4366" max="4366" width="14.42578125" style="13" bestFit="1" customWidth="1"/>
    <col min="4367" max="4608" width="9.140625" style="13"/>
    <col min="4609" max="4609" width="24.7109375" style="13" customWidth="1"/>
    <col min="4610" max="4611" width="12.85546875" style="13" customWidth="1"/>
    <col min="4612" max="4615" width="12.85546875" style="13" bestFit="1" customWidth="1"/>
    <col min="4616" max="4616" width="14" style="13" bestFit="1" customWidth="1"/>
    <col min="4617" max="4621" width="12.85546875" style="13" bestFit="1" customWidth="1"/>
    <col min="4622" max="4622" width="14.42578125" style="13" bestFit="1" customWidth="1"/>
    <col min="4623" max="4864" width="9.140625" style="13"/>
    <col min="4865" max="4865" width="24.7109375" style="13" customWidth="1"/>
    <col min="4866" max="4867" width="12.85546875" style="13" customWidth="1"/>
    <col min="4868" max="4871" width="12.85546875" style="13" bestFit="1" customWidth="1"/>
    <col min="4872" max="4872" width="14" style="13" bestFit="1" customWidth="1"/>
    <col min="4873" max="4877" width="12.85546875" style="13" bestFit="1" customWidth="1"/>
    <col min="4878" max="4878" width="14.42578125" style="13" bestFit="1" customWidth="1"/>
    <col min="4879" max="5120" width="9.140625" style="13"/>
    <col min="5121" max="5121" width="24.7109375" style="13" customWidth="1"/>
    <col min="5122" max="5123" width="12.85546875" style="13" customWidth="1"/>
    <col min="5124" max="5127" width="12.85546875" style="13" bestFit="1" customWidth="1"/>
    <col min="5128" max="5128" width="14" style="13" bestFit="1" customWidth="1"/>
    <col min="5129" max="5133" width="12.85546875" style="13" bestFit="1" customWidth="1"/>
    <col min="5134" max="5134" width="14.42578125" style="13" bestFit="1" customWidth="1"/>
    <col min="5135" max="5376" width="9.140625" style="13"/>
    <col min="5377" max="5377" width="24.7109375" style="13" customWidth="1"/>
    <col min="5378" max="5379" width="12.85546875" style="13" customWidth="1"/>
    <col min="5380" max="5383" width="12.85546875" style="13" bestFit="1" customWidth="1"/>
    <col min="5384" max="5384" width="14" style="13" bestFit="1" customWidth="1"/>
    <col min="5385" max="5389" width="12.85546875" style="13" bestFit="1" customWidth="1"/>
    <col min="5390" max="5390" width="14.42578125" style="13" bestFit="1" customWidth="1"/>
    <col min="5391" max="5632" width="9.140625" style="13"/>
    <col min="5633" max="5633" width="24.7109375" style="13" customWidth="1"/>
    <col min="5634" max="5635" width="12.85546875" style="13" customWidth="1"/>
    <col min="5636" max="5639" width="12.85546875" style="13" bestFit="1" customWidth="1"/>
    <col min="5640" max="5640" width="14" style="13" bestFit="1" customWidth="1"/>
    <col min="5641" max="5645" width="12.85546875" style="13" bestFit="1" customWidth="1"/>
    <col min="5646" max="5646" width="14.42578125" style="13" bestFit="1" customWidth="1"/>
    <col min="5647" max="5888" width="9.140625" style="13"/>
    <col min="5889" max="5889" width="24.7109375" style="13" customWidth="1"/>
    <col min="5890" max="5891" width="12.85546875" style="13" customWidth="1"/>
    <col min="5892" max="5895" width="12.85546875" style="13" bestFit="1" customWidth="1"/>
    <col min="5896" max="5896" width="14" style="13" bestFit="1" customWidth="1"/>
    <col min="5897" max="5901" width="12.85546875" style="13" bestFit="1" customWidth="1"/>
    <col min="5902" max="5902" width="14.42578125" style="13" bestFit="1" customWidth="1"/>
    <col min="5903" max="6144" width="9.140625" style="13"/>
    <col min="6145" max="6145" width="24.7109375" style="13" customWidth="1"/>
    <col min="6146" max="6147" width="12.85546875" style="13" customWidth="1"/>
    <col min="6148" max="6151" width="12.85546875" style="13" bestFit="1" customWidth="1"/>
    <col min="6152" max="6152" width="14" style="13" bestFit="1" customWidth="1"/>
    <col min="6153" max="6157" width="12.85546875" style="13" bestFit="1" customWidth="1"/>
    <col min="6158" max="6158" width="14.42578125" style="13" bestFit="1" customWidth="1"/>
    <col min="6159" max="6400" width="9.140625" style="13"/>
    <col min="6401" max="6401" width="24.7109375" style="13" customWidth="1"/>
    <col min="6402" max="6403" width="12.85546875" style="13" customWidth="1"/>
    <col min="6404" max="6407" width="12.85546875" style="13" bestFit="1" customWidth="1"/>
    <col min="6408" max="6408" width="14" style="13" bestFit="1" customWidth="1"/>
    <col min="6409" max="6413" width="12.85546875" style="13" bestFit="1" customWidth="1"/>
    <col min="6414" max="6414" width="14.42578125" style="13" bestFit="1" customWidth="1"/>
    <col min="6415" max="6656" width="9.140625" style="13"/>
    <col min="6657" max="6657" width="24.7109375" style="13" customWidth="1"/>
    <col min="6658" max="6659" width="12.85546875" style="13" customWidth="1"/>
    <col min="6660" max="6663" width="12.85546875" style="13" bestFit="1" customWidth="1"/>
    <col min="6664" max="6664" width="14" style="13" bestFit="1" customWidth="1"/>
    <col min="6665" max="6669" width="12.85546875" style="13" bestFit="1" customWidth="1"/>
    <col min="6670" max="6670" width="14.42578125" style="13" bestFit="1" customWidth="1"/>
    <col min="6671" max="6912" width="9.140625" style="13"/>
    <col min="6913" max="6913" width="24.7109375" style="13" customWidth="1"/>
    <col min="6914" max="6915" width="12.85546875" style="13" customWidth="1"/>
    <col min="6916" max="6919" width="12.85546875" style="13" bestFit="1" customWidth="1"/>
    <col min="6920" max="6920" width="14" style="13" bestFit="1" customWidth="1"/>
    <col min="6921" max="6925" width="12.85546875" style="13" bestFit="1" customWidth="1"/>
    <col min="6926" max="6926" width="14.42578125" style="13" bestFit="1" customWidth="1"/>
    <col min="6927" max="7168" width="9.140625" style="13"/>
    <col min="7169" max="7169" width="24.7109375" style="13" customWidth="1"/>
    <col min="7170" max="7171" width="12.85546875" style="13" customWidth="1"/>
    <col min="7172" max="7175" width="12.85546875" style="13" bestFit="1" customWidth="1"/>
    <col min="7176" max="7176" width="14" style="13" bestFit="1" customWidth="1"/>
    <col min="7177" max="7181" width="12.85546875" style="13" bestFit="1" customWidth="1"/>
    <col min="7182" max="7182" width="14.42578125" style="13" bestFit="1" customWidth="1"/>
    <col min="7183" max="7424" width="9.140625" style="13"/>
    <col min="7425" max="7425" width="24.7109375" style="13" customWidth="1"/>
    <col min="7426" max="7427" width="12.85546875" style="13" customWidth="1"/>
    <col min="7428" max="7431" width="12.85546875" style="13" bestFit="1" customWidth="1"/>
    <col min="7432" max="7432" width="14" style="13" bestFit="1" customWidth="1"/>
    <col min="7433" max="7437" width="12.85546875" style="13" bestFit="1" customWidth="1"/>
    <col min="7438" max="7438" width="14.42578125" style="13" bestFit="1" customWidth="1"/>
    <col min="7439" max="7680" width="9.140625" style="13"/>
    <col min="7681" max="7681" width="24.7109375" style="13" customWidth="1"/>
    <col min="7682" max="7683" width="12.85546875" style="13" customWidth="1"/>
    <col min="7684" max="7687" width="12.85546875" style="13" bestFit="1" customWidth="1"/>
    <col min="7688" max="7688" width="14" style="13" bestFit="1" customWidth="1"/>
    <col min="7689" max="7693" width="12.85546875" style="13" bestFit="1" customWidth="1"/>
    <col min="7694" max="7694" width="14.42578125" style="13" bestFit="1" customWidth="1"/>
    <col min="7695" max="7936" width="9.140625" style="13"/>
    <col min="7937" max="7937" width="24.7109375" style="13" customWidth="1"/>
    <col min="7938" max="7939" width="12.85546875" style="13" customWidth="1"/>
    <col min="7940" max="7943" width="12.85546875" style="13" bestFit="1" customWidth="1"/>
    <col min="7944" max="7944" width="14" style="13" bestFit="1" customWidth="1"/>
    <col min="7945" max="7949" width="12.85546875" style="13" bestFit="1" customWidth="1"/>
    <col min="7950" max="7950" width="14.42578125" style="13" bestFit="1" customWidth="1"/>
    <col min="7951" max="8192" width="9.140625" style="13"/>
    <col min="8193" max="8193" width="24.7109375" style="13" customWidth="1"/>
    <col min="8194" max="8195" width="12.85546875" style="13" customWidth="1"/>
    <col min="8196" max="8199" width="12.85546875" style="13" bestFit="1" customWidth="1"/>
    <col min="8200" max="8200" width="14" style="13" bestFit="1" customWidth="1"/>
    <col min="8201" max="8205" width="12.85546875" style="13" bestFit="1" customWidth="1"/>
    <col min="8206" max="8206" width="14.42578125" style="13" bestFit="1" customWidth="1"/>
    <col min="8207" max="8448" width="9.140625" style="13"/>
    <col min="8449" max="8449" width="24.7109375" style="13" customWidth="1"/>
    <col min="8450" max="8451" width="12.85546875" style="13" customWidth="1"/>
    <col min="8452" max="8455" width="12.85546875" style="13" bestFit="1" customWidth="1"/>
    <col min="8456" max="8456" width="14" style="13" bestFit="1" customWidth="1"/>
    <col min="8457" max="8461" width="12.85546875" style="13" bestFit="1" customWidth="1"/>
    <col min="8462" max="8462" width="14.42578125" style="13" bestFit="1" customWidth="1"/>
    <col min="8463" max="8704" width="9.140625" style="13"/>
    <col min="8705" max="8705" width="24.7109375" style="13" customWidth="1"/>
    <col min="8706" max="8707" width="12.85546875" style="13" customWidth="1"/>
    <col min="8708" max="8711" width="12.85546875" style="13" bestFit="1" customWidth="1"/>
    <col min="8712" max="8712" width="14" style="13" bestFit="1" customWidth="1"/>
    <col min="8713" max="8717" width="12.85546875" style="13" bestFit="1" customWidth="1"/>
    <col min="8718" max="8718" width="14.42578125" style="13" bestFit="1" customWidth="1"/>
    <col min="8719" max="8960" width="9.140625" style="13"/>
    <col min="8961" max="8961" width="24.7109375" style="13" customWidth="1"/>
    <col min="8962" max="8963" width="12.85546875" style="13" customWidth="1"/>
    <col min="8964" max="8967" width="12.85546875" style="13" bestFit="1" customWidth="1"/>
    <col min="8968" max="8968" width="14" style="13" bestFit="1" customWidth="1"/>
    <col min="8969" max="8973" width="12.85546875" style="13" bestFit="1" customWidth="1"/>
    <col min="8974" max="8974" width="14.42578125" style="13" bestFit="1" customWidth="1"/>
    <col min="8975" max="9216" width="9.140625" style="13"/>
    <col min="9217" max="9217" width="24.7109375" style="13" customWidth="1"/>
    <col min="9218" max="9219" width="12.85546875" style="13" customWidth="1"/>
    <col min="9220" max="9223" width="12.85546875" style="13" bestFit="1" customWidth="1"/>
    <col min="9224" max="9224" width="14" style="13" bestFit="1" customWidth="1"/>
    <col min="9225" max="9229" width="12.85546875" style="13" bestFit="1" customWidth="1"/>
    <col min="9230" max="9230" width="14.42578125" style="13" bestFit="1" customWidth="1"/>
    <col min="9231" max="9472" width="9.140625" style="13"/>
    <col min="9473" max="9473" width="24.7109375" style="13" customWidth="1"/>
    <col min="9474" max="9475" width="12.85546875" style="13" customWidth="1"/>
    <col min="9476" max="9479" width="12.85546875" style="13" bestFit="1" customWidth="1"/>
    <col min="9480" max="9480" width="14" style="13" bestFit="1" customWidth="1"/>
    <col min="9481" max="9485" width="12.85546875" style="13" bestFit="1" customWidth="1"/>
    <col min="9486" max="9486" width="14.42578125" style="13" bestFit="1" customWidth="1"/>
    <col min="9487" max="9728" width="9.140625" style="13"/>
    <col min="9729" max="9729" width="24.7109375" style="13" customWidth="1"/>
    <col min="9730" max="9731" width="12.85546875" style="13" customWidth="1"/>
    <col min="9732" max="9735" width="12.85546875" style="13" bestFit="1" customWidth="1"/>
    <col min="9736" max="9736" width="14" style="13" bestFit="1" customWidth="1"/>
    <col min="9737" max="9741" width="12.85546875" style="13" bestFit="1" customWidth="1"/>
    <col min="9742" max="9742" width="14.42578125" style="13" bestFit="1" customWidth="1"/>
    <col min="9743" max="9984" width="9.140625" style="13"/>
    <col min="9985" max="9985" width="24.7109375" style="13" customWidth="1"/>
    <col min="9986" max="9987" width="12.85546875" style="13" customWidth="1"/>
    <col min="9988" max="9991" width="12.85546875" style="13" bestFit="1" customWidth="1"/>
    <col min="9992" max="9992" width="14" style="13" bestFit="1" customWidth="1"/>
    <col min="9993" max="9997" width="12.85546875" style="13" bestFit="1" customWidth="1"/>
    <col min="9998" max="9998" width="14.42578125" style="13" bestFit="1" customWidth="1"/>
    <col min="9999" max="10240" width="9.140625" style="13"/>
    <col min="10241" max="10241" width="24.7109375" style="13" customWidth="1"/>
    <col min="10242" max="10243" width="12.85546875" style="13" customWidth="1"/>
    <col min="10244" max="10247" width="12.85546875" style="13" bestFit="1" customWidth="1"/>
    <col min="10248" max="10248" width="14" style="13" bestFit="1" customWidth="1"/>
    <col min="10249" max="10253" width="12.85546875" style="13" bestFit="1" customWidth="1"/>
    <col min="10254" max="10254" width="14.42578125" style="13" bestFit="1" customWidth="1"/>
    <col min="10255" max="10496" width="9.140625" style="13"/>
    <col min="10497" max="10497" width="24.7109375" style="13" customWidth="1"/>
    <col min="10498" max="10499" width="12.85546875" style="13" customWidth="1"/>
    <col min="10500" max="10503" width="12.85546875" style="13" bestFit="1" customWidth="1"/>
    <col min="10504" max="10504" width="14" style="13" bestFit="1" customWidth="1"/>
    <col min="10505" max="10509" width="12.85546875" style="13" bestFit="1" customWidth="1"/>
    <col min="10510" max="10510" width="14.42578125" style="13" bestFit="1" customWidth="1"/>
    <col min="10511" max="10752" width="9.140625" style="13"/>
    <col min="10753" max="10753" width="24.7109375" style="13" customWidth="1"/>
    <col min="10754" max="10755" width="12.85546875" style="13" customWidth="1"/>
    <col min="10756" max="10759" width="12.85546875" style="13" bestFit="1" customWidth="1"/>
    <col min="10760" max="10760" width="14" style="13" bestFit="1" customWidth="1"/>
    <col min="10761" max="10765" width="12.85546875" style="13" bestFit="1" customWidth="1"/>
    <col min="10766" max="10766" width="14.42578125" style="13" bestFit="1" customWidth="1"/>
    <col min="10767" max="11008" width="9.140625" style="13"/>
    <col min="11009" max="11009" width="24.7109375" style="13" customWidth="1"/>
    <col min="11010" max="11011" width="12.85546875" style="13" customWidth="1"/>
    <col min="11012" max="11015" width="12.85546875" style="13" bestFit="1" customWidth="1"/>
    <col min="11016" max="11016" width="14" style="13" bestFit="1" customWidth="1"/>
    <col min="11017" max="11021" width="12.85546875" style="13" bestFit="1" customWidth="1"/>
    <col min="11022" max="11022" width="14.42578125" style="13" bestFit="1" customWidth="1"/>
    <col min="11023" max="11264" width="9.140625" style="13"/>
    <col min="11265" max="11265" width="24.7109375" style="13" customWidth="1"/>
    <col min="11266" max="11267" width="12.85546875" style="13" customWidth="1"/>
    <col min="11268" max="11271" width="12.85546875" style="13" bestFit="1" customWidth="1"/>
    <col min="11272" max="11272" width="14" style="13" bestFit="1" customWidth="1"/>
    <col min="11273" max="11277" width="12.85546875" style="13" bestFit="1" customWidth="1"/>
    <col min="11278" max="11278" width="14.42578125" style="13" bestFit="1" customWidth="1"/>
    <col min="11279" max="11520" width="9.140625" style="13"/>
    <col min="11521" max="11521" width="24.7109375" style="13" customWidth="1"/>
    <col min="11522" max="11523" width="12.85546875" style="13" customWidth="1"/>
    <col min="11524" max="11527" width="12.85546875" style="13" bestFit="1" customWidth="1"/>
    <col min="11528" max="11528" width="14" style="13" bestFit="1" customWidth="1"/>
    <col min="11529" max="11533" width="12.85546875" style="13" bestFit="1" customWidth="1"/>
    <col min="11534" max="11534" width="14.42578125" style="13" bestFit="1" customWidth="1"/>
    <col min="11535" max="11776" width="9.140625" style="13"/>
    <col min="11777" max="11777" width="24.7109375" style="13" customWidth="1"/>
    <col min="11778" max="11779" width="12.85546875" style="13" customWidth="1"/>
    <col min="11780" max="11783" width="12.85546875" style="13" bestFit="1" customWidth="1"/>
    <col min="11784" max="11784" width="14" style="13" bestFit="1" customWidth="1"/>
    <col min="11785" max="11789" width="12.85546875" style="13" bestFit="1" customWidth="1"/>
    <col min="11790" max="11790" width="14.42578125" style="13" bestFit="1" customWidth="1"/>
    <col min="11791" max="12032" width="9.140625" style="13"/>
    <col min="12033" max="12033" width="24.7109375" style="13" customWidth="1"/>
    <col min="12034" max="12035" width="12.85546875" style="13" customWidth="1"/>
    <col min="12036" max="12039" width="12.85546875" style="13" bestFit="1" customWidth="1"/>
    <col min="12040" max="12040" width="14" style="13" bestFit="1" customWidth="1"/>
    <col min="12041" max="12045" width="12.85546875" style="13" bestFit="1" customWidth="1"/>
    <col min="12046" max="12046" width="14.42578125" style="13" bestFit="1" customWidth="1"/>
    <col min="12047" max="12288" width="9.140625" style="13"/>
    <col min="12289" max="12289" width="24.7109375" style="13" customWidth="1"/>
    <col min="12290" max="12291" width="12.85546875" style="13" customWidth="1"/>
    <col min="12292" max="12295" width="12.85546875" style="13" bestFit="1" customWidth="1"/>
    <col min="12296" max="12296" width="14" style="13" bestFit="1" customWidth="1"/>
    <col min="12297" max="12301" width="12.85546875" style="13" bestFit="1" customWidth="1"/>
    <col min="12302" max="12302" width="14.42578125" style="13" bestFit="1" customWidth="1"/>
    <col min="12303" max="12544" width="9.140625" style="13"/>
    <col min="12545" max="12545" width="24.7109375" style="13" customWidth="1"/>
    <col min="12546" max="12547" width="12.85546875" style="13" customWidth="1"/>
    <col min="12548" max="12551" width="12.85546875" style="13" bestFit="1" customWidth="1"/>
    <col min="12552" max="12552" width="14" style="13" bestFit="1" customWidth="1"/>
    <col min="12553" max="12557" width="12.85546875" style="13" bestFit="1" customWidth="1"/>
    <col min="12558" max="12558" width="14.42578125" style="13" bestFit="1" customWidth="1"/>
    <col min="12559" max="12800" width="9.140625" style="13"/>
    <col min="12801" max="12801" width="24.7109375" style="13" customWidth="1"/>
    <col min="12802" max="12803" width="12.85546875" style="13" customWidth="1"/>
    <col min="12804" max="12807" width="12.85546875" style="13" bestFit="1" customWidth="1"/>
    <col min="12808" max="12808" width="14" style="13" bestFit="1" customWidth="1"/>
    <col min="12809" max="12813" width="12.85546875" style="13" bestFit="1" customWidth="1"/>
    <col min="12814" max="12814" width="14.42578125" style="13" bestFit="1" customWidth="1"/>
    <col min="12815" max="13056" width="9.140625" style="13"/>
    <col min="13057" max="13057" width="24.7109375" style="13" customWidth="1"/>
    <col min="13058" max="13059" width="12.85546875" style="13" customWidth="1"/>
    <col min="13060" max="13063" width="12.85546875" style="13" bestFit="1" customWidth="1"/>
    <col min="13064" max="13064" width="14" style="13" bestFit="1" customWidth="1"/>
    <col min="13065" max="13069" width="12.85546875" style="13" bestFit="1" customWidth="1"/>
    <col min="13070" max="13070" width="14.42578125" style="13" bestFit="1" customWidth="1"/>
    <col min="13071" max="13312" width="9.140625" style="13"/>
    <col min="13313" max="13313" width="24.7109375" style="13" customWidth="1"/>
    <col min="13314" max="13315" width="12.85546875" style="13" customWidth="1"/>
    <col min="13316" max="13319" width="12.85546875" style="13" bestFit="1" customWidth="1"/>
    <col min="13320" max="13320" width="14" style="13" bestFit="1" customWidth="1"/>
    <col min="13321" max="13325" width="12.85546875" style="13" bestFit="1" customWidth="1"/>
    <col min="13326" max="13326" width="14.42578125" style="13" bestFit="1" customWidth="1"/>
    <col min="13327" max="13568" width="9.140625" style="13"/>
    <col min="13569" max="13569" width="24.7109375" style="13" customWidth="1"/>
    <col min="13570" max="13571" width="12.85546875" style="13" customWidth="1"/>
    <col min="13572" max="13575" width="12.85546875" style="13" bestFit="1" customWidth="1"/>
    <col min="13576" max="13576" width="14" style="13" bestFit="1" customWidth="1"/>
    <col min="13577" max="13581" width="12.85546875" style="13" bestFit="1" customWidth="1"/>
    <col min="13582" max="13582" width="14.42578125" style="13" bestFit="1" customWidth="1"/>
    <col min="13583" max="13824" width="9.140625" style="13"/>
    <col min="13825" max="13825" width="24.7109375" style="13" customWidth="1"/>
    <col min="13826" max="13827" width="12.85546875" style="13" customWidth="1"/>
    <col min="13828" max="13831" width="12.85546875" style="13" bestFit="1" customWidth="1"/>
    <col min="13832" max="13832" width="14" style="13" bestFit="1" customWidth="1"/>
    <col min="13833" max="13837" width="12.85546875" style="13" bestFit="1" customWidth="1"/>
    <col min="13838" max="13838" width="14.42578125" style="13" bestFit="1" customWidth="1"/>
    <col min="13839" max="14080" width="9.140625" style="13"/>
    <col min="14081" max="14081" width="24.7109375" style="13" customWidth="1"/>
    <col min="14082" max="14083" width="12.85546875" style="13" customWidth="1"/>
    <col min="14084" max="14087" width="12.85546875" style="13" bestFit="1" customWidth="1"/>
    <col min="14088" max="14088" width="14" style="13" bestFit="1" customWidth="1"/>
    <col min="14089" max="14093" width="12.85546875" style="13" bestFit="1" customWidth="1"/>
    <col min="14094" max="14094" width="14.42578125" style="13" bestFit="1" customWidth="1"/>
    <col min="14095" max="14336" width="9.140625" style="13"/>
    <col min="14337" max="14337" width="24.7109375" style="13" customWidth="1"/>
    <col min="14338" max="14339" width="12.85546875" style="13" customWidth="1"/>
    <col min="14340" max="14343" width="12.85546875" style="13" bestFit="1" customWidth="1"/>
    <col min="14344" max="14344" width="14" style="13" bestFit="1" customWidth="1"/>
    <col min="14345" max="14349" width="12.85546875" style="13" bestFit="1" customWidth="1"/>
    <col min="14350" max="14350" width="14.42578125" style="13" bestFit="1" customWidth="1"/>
    <col min="14351" max="14592" width="9.140625" style="13"/>
    <col min="14593" max="14593" width="24.7109375" style="13" customWidth="1"/>
    <col min="14594" max="14595" width="12.85546875" style="13" customWidth="1"/>
    <col min="14596" max="14599" width="12.85546875" style="13" bestFit="1" customWidth="1"/>
    <col min="14600" max="14600" width="14" style="13" bestFit="1" customWidth="1"/>
    <col min="14601" max="14605" width="12.85546875" style="13" bestFit="1" customWidth="1"/>
    <col min="14606" max="14606" width="14.42578125" style="13" bestFit="1" customWidth="1"/>
    <col min="14607" max="14848" width="9.140625" style="13"/>
    <col min="14849" max="14849" width="24.7109375" style="13" customWidth="1"/>
    <col min="14850" max="14851" width="12.85546875" style="13" customWidth="1"/>
    <col min="14852" max="14855" width="12.85546875" style="13" bestFit="1" customWidth="1"/>
    <col min="14856" max="14856" width="14" style="13" bestFit="1" customWidth="1"/>
    <col min="14857" max="14861" width="12.85546875" style="13" bestFit="1" customWidth="1"/>
    <col min="14862" max="14862" width="14.42578125" style="13" bestFit="1" customWidth="1"/>
    <col min="14863" max="15104" width="9.140625" style="13"/>
    <col min="15105" max="15105" width="24.7109375" style="13" customWidth="1"/>
    <col min="15106" max="15107" width="12.85546875" style="13" customWidth="1"/>
    <col min="15108" max="15111" width="12.85546875" style="13" bestFit="1" customWidth="1"/>
    <col min="15112" max="15112" width="14" style="13" bestFit="1" customWidth="1"/>
    <col min="15113" max="15117" width="12.85546875" style="13" bestFit="1" customWidth="1"/>
    <col min="15118" max="15118" width="14.42578125" style="13" bestFit="1" customWidth="1"/>
    <col min="15119" max="15360" width="9.140625" style="13"/>
    <col min="15361" max="15361" width="24.7109375" style="13" customWidth="1"/>
    <col min="15362" max="15363" width="12.85546875" style="13" customWidth="1"/>
    <col min="15364" max="15367" width="12.85546875" style="13" bestFit="1" customWidth="1"/>
    <col min="15368" max="15368" width="14" style="13" bestFit="1" customWidth="1"/>
    <col min="15369" max="15373" width="12.85546875" style="13" bestFit="1" customWidth="1"/>
    <col min="15374" max="15374" width="14.42578125" style="13" bestFit="1" customWidth="1"/>
    <col min="15375" max="15616" width="9.140625" style="13"/>
    <col min="15617" max="15617" width="24.7109375" style="13" customWidth="1"/>
    <col min="15618" max="15619" width="12.85546875" style="13" customWidth="1"/>
    <col min="15620" max="15623" width="12.85546875" style="13" bestFit="1" customWidth="1"/>
    <col min="15624" max="15624" width="14" style="13" bestFit="1" customWidth="1"/>
    <col min="15625" max="15629" width="12.85546875" style="13" bestFit="1" customWidth="1"/>
    <col min="15630" max="15630" width="14.42578125" style="13" bestFit="1" customWidth="1"/>
    <col min="15631" max="15872" width="9.140625" style="13"/>
    <col min="15873" max="15873" width="24.7109375" style="13" customWidth="1"/>
    <col min="15874" max="15875" width="12.85546875" style="13" customWidth="1"/>
    <col min="15876" max="15879" width="12.85546875" style="13" bestFit="1" customWidth="1"/>
    <col min="15880" max="15880" width="14" style="13" bestFit="1" customWidth="1"/>
    <col min="15881" max="15885" width="12.85546875" style="13" bestFit="1" customWidth="1"/>
    <col min="15886" max="15886" width="14.42578125" style="13" bestFit="1" customWidth="1"/>
    <col min="15887" max="16128" width="9.140625" style="13"/>
    <col min="16129" max="16129" width="24.7109375" style="13" customWidth="1"/>
    <col min="16130" max="16131" width="12.85546875" style="13" customWidth="1"/>
    <col min="16132" max="16135" width="12.85546875" style="13" bestFit="1" customWidth="1"/>
    <col min="16136" max="16136" width="14" style="13" bestFit="1" customWidth="1"/>
    <col min="16137" max="16141" width="12.85546875" style="13" bestFit="1" customWidth="1"/>
    <col min="16142" max="16142" width="14.42578125" style="13" bestFit="1" customWidth="1"/>
    <col min="16143" max="16384" width="9.140625" style="13"/>
  </cols>
  <sheetData>
    <row r="2" spans="1:14" ht="20.25" x14ac:dyDescent="0.25">
      <c r="A2" s="17" t="s">
        <v>267</v>
      </c>
    </row>
    <row r="4" spans="1:14" s="14" customFormat="1" ht="13.5" x14ac:dyDescent="0.15">
      <c r="A4" s="18" t="s">
        <v>2</v>
      </c>
      <c r="B4" s="18" t="s">
        <v>27</v>
      </c>
      <c r="C4" s="18" t="s">
        <v>28</v>
      </c>
      <c r="D4" s="18" t="s">
        <v>29</v>
      </c>
      <c r="E4" s="18" t="s">
        <v>30</v>
      </c>
      <c r="F4" s="18" t="s">
        <v>31</v>
      </c>
      <c r="G4" s="18" t="s">
        <v>32</v>
      </c>
      <c r="H4" s="18" t="s">
        <v>33</v>
      </c>
      <c r="I4" s="18" t="s">
        <v>34</v>
      </c>
      <c r="J4" s="18" t="s">
        <v>35</v>
      </c>
      <c r="K4" s="18" t="s">
        <v>36</v>
      </c>
      <c r="L4" s="18" t="s">
        <v>37</v>
      </c>
      <c r="M4" s="18" t="s">
        <v>38</v>
      </c>
      <c r="N4" s="18" t="s">
        <v>39</v>
      </c>
    </row>
    <row r="5" spans="1:14" ht="13.5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4.25" x14ac:dyDescent="0.2">
      <c r="A6" s="19" t="s">
        <v>10</v>
      </c>
      <c r="B6" s="2">
        <v>9337.76</v>
      </c>
      <c r="C6" s="2">
        <v>6905.49</v>
      </c>
      <c r="D6" s="20">
        <v>5834.52</v>
      </c>
      <c r="E6" s="20">
        <v>7648.91</v>
      </c>
      <c r="F6" s="5">
        <v>4031.74</v>
      </c>
      <c r="G6" s="20">
        <v>9098.19</v>
      </c>
      <c r="H6" s="2">
        <v>5717.32</v>
      </c>
      <c r="I6" s="20">
        <v>5819.72</v>
      </c>
      <c r="J6" s="107">
        <v>6147.46</v>
      </c>
      <c r="K6" s="20">
        <v>7643.24</v>
      </c>
      <c r="L6" s="2">
        <v>6499.66</v>
      </c>
      <c r="M6" s="2"/>
      <c r="N6" s="20">
        <f t="shared" ref="N6:N22" si="0">SUM(B6:M6)</f>
        <v>74684.010000000009</v>
      </c>
    </row>
    <row r="7" spans="1:14" ht="14.25" x14ac:dyDescent="0.2">
      <c r="A7" s="19" t="s">
        <v>11</v>
      </c>
      <c r="B7" s="2">
        <v>4253.67</v>
      </c>
      <c r="C7" s="2">
        <v>3145.68</v>
      </c>
      <c r="D7" s="20">
        <v>2657.82</v>
      </c>
      <c r="E7" s="20">
        <v>3484.34</v>
      </c>
      <c r="F7" s="5">
        <v>1836.59</v>
      </c>
      <c r="G7" s="20">
        <v>4144.53</v>
      </c>
      <c r="H7" s="2">
        <v>2604.4299999999998</v>
      </c>
      <c r="I7" s="20">
        <v>2651.08</v>
      </c>
      <c r="J7" s="107">
        <v>2800.38</v>
      </c>
      <c r="K7" s="20">
        <v>3481.75</v>
      </c>
      <c r="L7" s="2">
        <v>2960.81</v>
      </c>
      <c r="M7" s="2"/>
      <c r="N7" s="20">
        <f t="shared" si="0"/>
        <v>34021.08</v>
      </c>
    </row>
    <row r="8" spans="1:14" ht="14.25" x14ac:dyDescent="0.2">
      <c r="A8" s="19" t="s">
        <v>12</v>
      </c>
      <c r="B8" s="2">
        <v>374402.03</v>
      </c>
      <c r="C8" s="2">
        <v>276878.9000000002</v>
      </c>
      <c r="D8" s="20">
        <v>233937.95</v>
      </c>
      <c r="E8" s="20">
        <v>306686.71000000002</v>
      </c>
      <c r="F8" s="5">
        <v>161654.57999999999</v>
      </c>
      <c r="G8" s="20">
        <v>364796.27</v>
      </c>
      <c r="H8" s="2">
        <v>229238.51999999996</v>
      </c>
      <c r="I8" s="20">
        <v>233344.4</v>
      </c>
      <c r="J8" s="107">
        <v>246485.31</v>
      </c>
      <c r="K8" s="20">
        <v>306459.18</v>
      </c>
      <c r="L8" s="2">
        <v>260606.79000000004</v>
      </c>
      <c r="M8" s="2"/>
      <c r="N8" s="20">
        <f t="shared" si="0"/>
        <v>2994490.6400000006</v>
      </c>
    </row>
    <row r="9" spans="1:14" ht="14.25" x14ac:dyDescent="0.2">
      <c r="A9" s="19" t="s">
        <v>13</v>
      </c>
      <c r="B9" s="2">
        <v>8434.64</v>
      </c>
      <c r="C9" s="2">
        <v>6237.61</v>
      </c>
      <c r="D9" s="20">
        <v>5270.22</v>
      </c>
      <c r="E9" s="20">
        <v>6909.13</v>
      </c>
      <c r="F9" s="5">
        <v>3641.8</v>
      </c>
      <c r="G9" s="20">
        <v>8218.24</v>
      </c>
      <c r="H9" s="2">
        <v>5164.3500000000004</v>
      </c>
      <c r="I9" s="20">
        <v>5256.85</v>
      </c>
      <c r="J9" s="107">
        <v>5552.89</v>
      </c>
      <c r="K9" s="20">
        <v>6904</v>
      </c>
      <c r="L9" s="2">
        <v>5871.03</v>
      </c>
      <c r="M9" s="2"/>
      <c r="N9" s="20">
        <f t="shared" si="0"/>
        <v>67460.759999999995</v>
      </c>
    </row>
    <row r="10" spans="1:14" ht="14.25" x14ac:dyDescent="0.2">
      <c r="A10" s="19" t="s">
        <v>14</v>
      </c>
      <c r="B10" s="2">
        <v>9030.64</v>
      </c>
      <c r="C10" s="2">
        <v>6678.36</v>
      </c>
      <c r="D10" s="20">
        <v>5642.62</v>
      </c>
      <c r="E10" s="20">
        <v>7397.33</v>
      </c>
      <c r="F10" s="5">
        <v>3899.13</v>
      </c>
      <c r="G10" s="20">
        <v>8798.94</v>
      </c>
      <c r="H10" s="2">
        <v>5529.27</v>
      </c>
      <c r="I10" s="20">
        <v>5628.3</v>
      </c>
      <c r="J10" s="107">
        <v>5945.27</v>
      </c>
      <c r="K10" s="20">
        <v>7391.84</v>
      </c>
      <c r="L10" s="2">
        <v>6285.88</v>
      </c>
      <c r="M10" s="2"/>
      <c r="N10" s="20">
        <f t="shared" si="0"/>
        <v>72227.58</v>
      </c>
    </row>
    <row r="11" spans="1:14" ht="14.25" x14ac:dyDescent="0.2">
      <c r="A11" s="19" t="s">
        <v>15</v>
      </c>
      <c r="B11" s="2">
        <v>171.02</v>
      </c>
      <c r="C11" s="2">
        <v>126.47</v>
      </c>
      <c r="D11" s="20">
        <v>106.86</v>
      </c>
      <c r="E11" s="20">
        <v>140.09</v>
      </c>
      <c r="F11" s="5">
        <v>73.84</v>
      </c>
      <c r="G11" s="20">
        <v>166.63</v>
      </c>
      <c r="H11" s="2">
        <v>104.71</v>
      </c>
      <c r="I11" s="20">
        <v>106.59</v>
      </c>
      <c r="J11" s="107">
        <v>112.59</v>
      </c>
      <c r="K11" s="20">
        <v>139.97999999999999</v>
      </c>
      <c r="L11" s="2">
        <v>119.04</v>
      </c>
      <c r="M11" s="2"/>
      <c r="N11" s="20">
        <f t="shared" si="0"/>
        <v>1367.8200000000002</v>
      </c>
    </row>
    <row r="12" spans="1:14" ht="14.25" x14ac:dyDescent="0.2">
      <c r="A12" s="19" t="s">
        <v>16</v>
      </c>
      <c r="B12" s="2">
        <v>295.76</v>
      </c>
      <c r="C12" s="2">
        <v>218.72</v>
      </c>
      <c r="D12" s="20">
        <v>184.8</v>
      </c>
      <c r="E12" s="20">
        <v>242.27</v>
      </c>
      <c r="F12" s="5">
        <v>127.7</v>
      </c>
      <c r="G12" s="20">
        <v>288.17</v>
      </c>
      <c r="H12" s="2">
        <v>181.09</v>
      </c>
      <c r="I12" s="20">
        <v>184.33</v>
      </c>
      <c r="J12" s="107">
        <v>194.71</v>
      </c>
      <c r="K12" s="20">
        <v>242.09</v>
      </c>
      <c r="L12" s="2">
        <v>205.87</v>
      </c>
      <c r="M12" s="2"/>
      <c r="N12" s="20">
        <f t="shared" si="0"/>
        <v>2365.5099999999998</v>
      </c>
    </row>
    <row r="13" spans="1:14" ht="14.25" x14ac:dyDescent="0.2">
      <c r="A13" s="19" t="s">
        <v>17</v>
      </c>
      <c r="B13" s="2">
        <v>2869.67</v>
      </c>
      <c r="C13" s="2">
        <v>2122.19</v>
      </c>
      <c r="D13" s="20">
        <v>1793.06</v>
      </c>
      <c r="E13" s="20">
        <v>2350.66</v>
      </c>
      <c r="F13" s="5">
        <v>1239.03</v>
      </c>
      <c r="G13" s="20">
        <v>2796.05</v>
      </c>
      <c r="H13" s="2">
        <v>1757.04</v>
      </c>
      <c r="I13" s="20">
        <v>1788.51</v>
      </c>
      <c r="J13" s="107">
        <v>1889.23</v>
      </c>
      <c r="K13" s="20">
        <v>2348.91</v>
      </c>
      <c r="L13" s="2">
        <v>1997.47</v>
      </c>
      <c r="M13" s="2"/>
      <c r="N13" s="20">
        <f t="shared" si="0"/>
        <v>22951.82</v>
      </c>
    </row>
    <row r="14" spans="1:14" ht="14.25" x14ac:dyDescent="0.2">
      <c r="A14" s="19" t="s">
        <v>18</v>
      </c>
      <c r="B14" s="2">
        <v>986.07</v>
      </c>
      <c r="C14" s="2">
        <v>729.22</v>
      </c>
      <c r="D14" s="20">
        <v>616.13</v>
      </c>
      <c r="E14" s="20">
        <v>807.73</v>
      </c>
      <c r="F14" s="5">
        <v>425.75</v>
      </c>
      <c r="G14" s="20">
        <v>960.78</v>
      </c>
      <c r="H14" s="2">
        <v>603.75</v>
      </c>
      <c r="I14" s="20">
        <v>614.57000000000005</v>
      </c>
      <c r="J14" s="107">
        <v>649.17999999999995</v>
      </c>
      <c r="K14" s="20">
        <v>807.13</v>
      </c>
      <c r="L14" s="2">
        <v>686.37</v>
      </c>
      <c r="M14" s="2"/>
      <c r="N14" s="20">
        <f t="shared" si="0"/>
        <v>7886.68</v>
      </c>
    </row>
    <row r="15" spans="1:14" ht="14.25" x14ac:dyDescent="0.2">
      <c r="A15" s="19" t="s">
        <v>19</v>
      </c>
      <c r="B15" s="2">
        <v>796</v>
      </c>
      <c r="C15" s="2">
        <v>588.66</v>
      </c>
      <c r="D15" s="20">
        <v>497.37</v>
      </c>
      <c r="E15" s="20">
        <v>652.03</v>
      </c>
      <c r="F15" s="5">
        <v>343.69</v>
      </c>
      <c r="G15" s="20">
        <v>775.58</v>
      </c>
      <c r="H15" s="2">
        <v>487.38</v>
      </c>
      <c r="I15" s="20">
        <v>496.1</v>
      </c>
      <c r="J15" s="107">
        <v>524.04</v>
      </c>
      <c r="K15" s="20">
        <v>651.54999999999995</v>
      </c>
      <c r="L15" s="2">
        <v>554.07000000000005</v>
      </c>
      <c r="M15" s="2"/>
      <c r="N15" s="20">
        <f t="shared" si="0"/>
        <v>6366.4699999999993</v>
      </c>
    </row>
    <row r="16" spans="1:14" ht="14.25" x14ac:dyDescent="0.2">
      <c r="A16" s="19" t="s">
        <v>20</v>
      </c>
      <c r="B16" s="2">
        <v>9680.44</v>
      </c>
      <c r="C16" s="2">
        <v>7158.91</v>
      </c>
      <c r="D16" s="20">
        <v>6048.64</v>
      </c>
      <c r="E16" s="20">
        <v>7929.61</v>
      </c>
      <c r="F16" s="5">
        <v>4179.7</v>
      </c>
      <c r="G16" s="20">
        <v>9432.08</v>
      </c>
      <c r="H16" s="2">
        <v>5927.13</v>
      </c>
      <c r="I16" s="20">
        <v>6033.29</v>
      </c>
      <c r="J16" s="107">
        <v>6373.06</v>
      </c>
      <c r="K16" s="20">
        <v>7923.73</v>
      </c>
      <c r="L16" s="2">
        <v>6738.18</v>
      </c>
      <c r="M16" s="2"/>
      <c r="N16" s="20">
        <f t="shared" si="0"/>
        <v>77424.76999999999</v>
      </c>
    </row>
    <row r="17" spans="1:14" ht="14.25" x14ac:dyDescent="0.2">
      <c r="A17" s="19" t="s">
        <v>21</v>
      </c>
      <c r="B17" s="2">
        <v>779.83</v>
      </c>
      <c r="C17" s="2">
        <v>576.70000000000005</v>
      </c>
      <c r="D17" s="20">
        <v>487.26</v>
      </c>
      <c r="E17" s="20">
        <v>638.79</v>
      </c>
      <c r="F17" s="5">
        <v>336.7</v>
      </c>
      <c r="G17" s="20">
        <v>759.82</v>
      </c>
      <c r="H17" s="2">
        <v>477.47</v>
      </c>
      <c r="I17" s="20">
        <v>486.02</v>
      </c>
      <c r="J17" s="107">
        <v>513.4</v>
      </c>
      <c r="K17" s="20">
        <v>638.30999999999995</v>
      </c>
      <c r="L17" s="2">
        <v>542.80999999999995</v>
      </c>
      <c r="M17" s="2"/>
      <c r="N17" s="20">
        <f t="shared" si="0"/>
        <v>6237.1099999999988</v>
      </c>
    </row>
    <row r="18" spans="1:14" ht="14.25" x14ac:dyDescent="0.2">
      <c r="A18" s="19" t="s">
        <v>22</v>
      </c>
      <c r="B18" s="2">
        <v>8220.06</v>
      </c>
      <c r="C18" s="2">
        <v>6078.93</v>
      </c>
      <c r="D18" s="20">
        <v>5136.1499999999996</v>
      </c>
      <c r="E18" s="20">
        <v>6733.36</v>
      </c>
      <c r="F18" s="5">
        <v>3549.16</v>
      </c>
      <c r="G18" s="20">
        <v>8009.17</v>
      </c>
      <c r="H18" s="2">
        <v>5032.97</v>
      </c>
      <c r="I18" s="20">
        <v>5123.12</v>
      </c>
      <c r="J18" s="107">
        <v>5411.63</v>
      </c>
      <c r="K18" s="20">
        <v>6728.37</v>
      </c>
      <c r="L18" s="2">
        <v>5721.67</v>
      </c>
      <c r="M18" s="2"/>
      <c r="N18" s="20">
        <f t="shared" si="0"/>
        <v>65744.590000000011</v>
      </c>
    </row>
    <row r="19" spans="1:14" ht="14.25" x14ac:dyDescent="0.2">
      <c r="A19" s="19" t="s">
        <v>23</v>
      </c>
      <c r="B19" s="2">
        <v>1175.99</v>
      </c>
      <c r="C19" s="2">
        <v>869.67</v>
      </c>
      <c r="D19" s="20">
        <v>734.79</v>
      </c>
      <c r="E19" s="20">
        <v>963.3</v>
      </c>
      <c r="F19" s="5">
        <v>507.75</v>
      </c>
      <c r="G19" s="20">
        <v>1145.82</v>
      </c>
      <c r="H19" s="2">
        <v>720.03</v>
      </c>
      <c r="I19" s="20">
        <v>732.93</v>
      </c>
      <c r="J19" s="107">
        <v>774.2</v>
      </c>
      <c r="K19" s="20">
        <v>962.58</v>
      </c>
      <c r="L19" s="2">
        <v>818.56</v>
      </c>
      <c r="M19" s="2"/>
      <c r="N19" s="20">
        <f t="shared" si="0"/>
        <v>9405.619999999999</v>
      </c>
    </row>
    <row r="20" spans="1:14" ht="14.25" x14ac:dyDescent="0.2">
      <c r="A20" s="19" t="s">
        <v>24</v>
      </c>
      <c r="B20" s="2">
        <v>708.89</v>
      </c>
      <c r="C20" s="2">
        <v>524.24</v>
      </c>
      <c r="D20" s="20">
        <v>442.94</v>
      </c>
      <c r="E20" s="20">
        <v>580.67999999999995</v>
      </c>
      <c r="F20" s="5">
        <v>306.08</v>
      </c>
      <c r="G20" s="20">
        <v>690.7</v>
      </c>
      <c r="H20" s="2">
        <v>434.04</v>
      </c>
      <c r="I20" s="20">
        <v>441.81</v>
      </c>
      <c r="J20" s="107">
        <v>466.69</v>
      </c>
      <c r="K20" s="20">
        <v>580.25</v>
      </c>
      <c r="L20" s="2">
        <v>493.43</v>
      </c>
      <c r="M20" s="2"/>
      <c r="N20" s="20">
        <f t="shared" si="0"/>
        <v>5669.75</v>
      </c>
    </row>
    <row r="21" spans="1:14" ht="14.25" x14ac:dyDescent="0.2">
      <c r="A21" s="19" t="s">
        <v>25</v>
      </c>
      <c r="B21" s="2">
        <v>80326.33</v>
      </c>
      <c r="C21" s="2">
        <v>59403.16</v>
      </c>
      <c r="D21" s="20">
        <v>50190.37</v>
      </c>
      <c r="E21" s="20">
        <v>65798.3</v>
      </c>
      <c r="F21" s="5">
        <v>34682.28</v>
      </c>
      <c r="G21" s="20">
        <v>78265.460000000006</v>
      </c>
      <c r="H21" s="2">
        <v>49182.13</v>
      </c>
      <c r="I21" s="20">
        <v>50063.03</v>
      </c>
      <c r="J21" s="107">
        <v>52882.35</v>
      </c>
      <c r="K21" s="20">
        <v>65749.48</v>
      </c>
      <c r="L21" s="2">
        <v>55912.06</v>
      </c>
      <c r="M21" s="2"/>
      <c r="N21" s="20">
        <f t="shared" si="0"/>
        <v>642454.94999999995</v>
      </c>
    </row>
    <row r="22" spans="1:14" ht="13.5" x14ac:dyDescent="0.15">
      <c r="A22" s="19" t="s">
        <v>26</v>
      </c>
      <c r="B22" s="12">
        <v>1601.45</v>
      </c>
      <c r="C22" s="12">
        <v>1184.31</v>
      </c>
      <c r="D22" s="20">
        <v>1000.64</v>
      </c>
      <c r="E22" s="20">
        <v>1311.81</v>
      </c>
      <c r="F22" s="41">
        <v>691.45</v>
      </c>
      <c r="G22" s="20">
        <v>1560.36</v>
      </c>
      <c r="H22" s="12">
        <v>980.53</v>
      </c>
      <c r="I22" s="20">
        <v>998.1</v>
      </c>
      <c r="J22" s="20">
        <v>1054.31</v>
      </c>
      <c r="K22" s="20">
        <v>1310.83</v>
      </c>
      <c r="L22" s="12">
        <v>1114.71</v>
      </c>
      <c r="M22" s="12"/>
      <c r="N22" s="20">
        <f t="shared" si="0"/>
        <v>12808.5</v>
      </c>
    </row>
    <row r="23" spans="1:14" ht="14.25" x14ac:dyDescent="0.2">
      <c r="A23" s="19"/>
      <c r="B23" s="20"/>
      <c r="C23" s="20"/>
      <c r="D23" s="20"/>
      <c r="E23" s="20"/>
      <c r="F23" s="20"/>
      <c r="G23" s="20"/>
      <c r="H23" s="20"/>
      <c r="I23" s="20"/>
      <c r="J23" s="108"/>
      <c r="K23" s="20"/>
      <c r="L23" s="20"/>
      <c r="M23" s="20"/>
      <c r="N23" s="20"/>
    </row>
    <row r="24" spans="1:14" ht="13.5" x14ac:dyDescent="0.15">
      <c r="A24" s="19" t="s">
        <v>9</v>
      </c>
      <c r="B24" s="23">
        <f t="shared" ref="B24:M24" si="1">SUM(B6:B23)</f>
        <v>513070.25000000012</v>
      </c>
      <c r="C24" s="23">
        <f t="shared" si="1"/>
        <v>379427.22000000003</v>
      </c>
      <c r="D24" s="23">
        <f t="shared" si="1"/>
        <v>320582.14</v>
      </c>
      <c r="E24" s="23">
        <f t="shared" si="1"/>
        <v>420275.05</v>
      </c>
      <c r="F24" s="23">
        <f t="shared" si="1"/>
        <v>221526.97</v>
      </c>
      <c r="G24" s="23">
        <f t="shared" si="1"/>
        <v>499906.79000000004</v>
      </c>
      <c r="H24" s="23">
        <f t="shared" si="1"/>
        <v>314142.15999999997</v>
      </c>
      <c r="I24" s="23">
        <f t="shared" si="1"/>
        <v>319768.75</v>
      </c>
      <c r="J24" s="23">
        <f t="shared" si="1"/>
        <v>337776.7</v>
      </c>
      <c r="K24" s="23">
        <f t="shared" si="1"/>
        <v>419963.22</v>
      </c>
      <c r="L24" s="23">
        <f t="shared" si="1"/>
        <v>357128.41</v>
      </c>
      <c r="M24" s="23">
        <f t="shared" si="1"/>
        <v>0</v>
      </c>
      <c r="N24" s="23">
        <f>SUM(N6:N22)</f>
        <v>4103567.66</v>
      </c>
    </row>
    <row r="25" spans="1:14" ht="13.5" x14ac:dyDescent="0.15">
      <c r="A25" s="19"/>
      <c r="B25" s="34"/>
      <c r="C25" s="34"/>
      <c r="D25" s="34"/>
      <c r="E25" s="34"/>
      <c r="F25" s="34"/>
      <c r="G25" s="34"/>
      <c r="H25" s="34"/>
      <c r="I25" s="34"/>
      <c r="J25" s="34" t="s">
        <v>260</v>
      </c>
      <c r="K25" s="34" t="s">
        <v>260</v>
      </c>
      <c r="L25" s="34"/>
      <c r="M25" s="34"/>
      <c r="N25" s="20"/>
    </row>
    <row r="26" spans="1:14" ht="13.5" x14ac:dyDescent="0.15">
      <c r="A26" s="19" t="s">
        <v>52</v>
      </c>
      <c r="B26" s="42">
        <v>5850272.2300000004</v>
      </c>
      <c r="C26" s="42">
        <v>4017521.45</v>
      </c>
      <c r="D26" s="42">
        <v>3591469.49</v>
      </c>
      <c r="E26" s="42">
        <v>4229841.38</v>
      </c>
      <c r="F26" s="42">
        <v>2450764.41</v>
      </c>
      <c r="G26" s="42">
        <v>5371841.96</v>
      </c>
      <c r="H26" s="42">
        <f>4106550.37-25.2-314142.16-94242.65</f>
        <v>3698140.36</v>
      </c>
      <c r="I26" s="42">
        <v>3610311.38</v>
      </c>
      <c r="J26" s="42">
        <v>3613152.56</v>
      </c>
      <c r="K26" s="42">
        <v>4387281.95</v>
      </c>
      <c r="L26" s="42">
        <v>4114737.89</v>
      </c>
      <c r="M26" s="42"/>
      <c r="N26" s="20">
        <f>SUM(B26:M26)</f>
        <v>44935335.060000002</v>
      </c>
    </row>
    <row r="27" spans="1:14" ht="13.5" x14ac:dyDescent="0.15">
      <c r="A27" s="19" t="s">
        <v>53</v>
      </c>
      <c r="B27" s="42">
        <v>153921.04</v>
      </c>
      <c r="C27" s="42">
        <v>113828.12</v>
      </c>
      <c r="D27" s="42">
        <v>96174.62</v>
      </c>
      <c r="E27" s="42">
        <v>126082.54</v>
      </c>
      <c r="F27" s="42">
        <v>66458.009999999995</v>
      </c>
      <c r="G27" s="42">
        <v>149972.01</v>
      </c>
      <c r="H27" s="42">
        <v>94242.65</v>
      </c>
      <c r="I27" s="42">
        <v>95930.6</v>
      </c>
      <c r="J27" s="42">
        <v>101333.01</v>
      </c>
      <c r="K27" s="42">
        <v>125988.97</v>
      </c>
      <c r="L27" s="42">
        <v>107138.5</v>
      </c>
      <c r="M27" s="42"/>
      <c r="N27" s="20">
        <f>SUM(B27:M27)</f>
        <v>1231070.07</v>
      </c>
    </row>
    <row r="28" spans="1:14" ht="13.5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</row>
    <row r="29" spans="1:14" ht="14.25" thickBot="1" x14ac:dyDescent="0.2">
      <c r="A29" s="19" t="s">
        <v>54</v>
      </c>
      <c r="B29" s="36">
        <f>SUM(B24:B27)</f>
        <v>6517263.5200000005</v>
      </c>
      <c r="C29" s="36">
        <f t="shared" ref="C29:N29" si="2">SUM(C24:C27)</f>
        <v>4510776.79</v>
      </c>
      <c r="D29" s="36">
        <f t="shared" si="2"/>
        <v>4008226.2500000005</v>
      </c>
      <c r="E29" s="36">
        <f t="shared" si="2"/>
        <v>4776198.97</v>
      </c>
      <c r="F29" s="36">
        <f t="shared" si="2"/>
        <v>2738749.39</v>
      </c>
      <c r="G29" s="36">
        <f>SUM(G24:G27)</f>
        <v>6021720.7599999998</v>
      </c>
      <c r="H29" s="36">
        <f t="shared" si="2"/>
        <v>4106525.17</v>
      </c>
      <c r="I29" s="36">
        <f t="shared" si="2"/>
        <v>4026010.73</v>
      </c>
      <c r="J29" s="36">
        <f t="shared" si="2"/>
        <v>4052262.27</v>
      </c>
      <c r="K29" s="36">
        <f t="shared" si="2"/>
        <v>4933234.1399999997</v>
      </c>
      <c r="L29" s="36">
        <f t="shared" si="2"/>
        <v>4579004.8</v>
      </c>
      <c r="M29" s="36">
        <f t="shared" si="2"/>
        <v>0</v>
      </c>
      <c r="N29" s="36">
        <f t="shared" si="2"/>
        <v>50269972.789999999</v>
      </c>
    </row>
    <row r="30" spans="1:14" ht="14.25" thickTop="1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</row>
    <row r="31" spans="1:14" ht="13.5" x14ac:dyDescent="0.15">
      <c r="A31" s="19" t="s">
        <v>55</v>
      </c>
      <c r="B31" s="20">
        <v>209112.5</v>
      </c>
      <c r="C31" s="20">
        <v>10078.07</v>
      </c>
      <c r="D31" s="20">
        <v>2001.25</v>
      </c>
      <c r="E31" s="20">
        <v>1700</v>
      </c>
      <c r="F31" s="20">
        <v>4167.5</v>
      </c>
      <c r="G31" s="20">
        <v>3512.5</v>
      </c>
      <c r="H31" s="20">
        <v>4000</v>
      </c>
      <c r="I31" s="20">
        <v>4125</v>
      </c>
      <c r="J31" s="20">
        <v>1843.75</v>
      </c>
      <c r="K31" s="20">
        <v>662.5</v>
      </c>
      <c r="L31" s="20">
        <v>175</v>
      </c>
      <c r="M31" s="20"/>
      <c r="N31" s="20">
        <f t="shared" ref="N31:N38" si="3">SUM(B31:M31)</f>
        <v>241378.07</v>
      </c>
    </row>
    <row r="32" spans="1:14" ht="13.5" x14ac:dyDescent="0.1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ht="13.5" x14ac:dyDescent="0.15">
      <c r="A33" s="19" t="s">
        <v>268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</row>
    <row r="34" spans="1:14" ht="13.5" x14ac:dyDescent="0.15">
      <c r="A34" s="19" t="s">
        <v>251</v>
      </c>
      <c r="B34" s="38">
        <v>128812.64</v>
      </c>
      <c r="C34" s="38">
        <v>80532.289999999994</v>
      </c>
      <c r="D34" s="38">
        <v>90795.08</v>
      </c>
      <c r="E34" s="38">
        <v>102793.32</v>
      </c>
      <c r="F34" s="38">
        <v>87344.37</v>
      </c>
      <c r="G34" s="38">
        <v>152555.01</v>
      </c>
      <c r="H34" s="38">
        <v>100780.9</v>
      </c>
      <c r="I34" s="38">
        <v>96239.9</v>
      </c>
      <c r="J34" s="38">
        <v>123769.36</v>
      </c>
      <c r="K34" s="38">
        <v>117940.8</v>
      </c>
      <c r="L34" s="38">
        <v>123428.5</v>
      </c>
      <c r="M34" s="35"/>
      <c r="N34" s="20">
        <f>SUM(B34:M34)</f>
        <v>1204992.17</v>
      </c>
    </row>
    <row r="35" spans="1:14" ht="14.25" x14ac:dyDescent="0.2">
      <c r="A35" s="19" t="s">
        <v>252</v>
      </c>
      <c r="B35" s="38">
        <v>1353507.18</v>
      </c>
      <c r="C35" s="38">
        <v>828948.46</v>
      </c>
      <c r="D35" s="38">
        <v>782919.98</v>
      </c>
      <c r="E35" s="38">
        <v>865158.43</v>
      </c>
      <c r="F35" s="38">
        <v>516411.82</v>
      </c>
      <c r="G35" s="38">
        <v>1029834.57</v>
      </c>
      <c r="H35" s="38">
        <v>809075.17</v>
      </c>
      <c r="I35" s="38">
        <v>800546.28</v>
      </c>
      <c r="J35" s="38">
        <v>670568.09</v>
      </c>
      <c r="K35" s="38">
        <v>877007.59</v>
      </c>
      <c r="L35" s="38">
        <v>1059862.93</v>
      </c>
      <c r="M35" s="38"/>
      <c r="N35" s="20">
        <f t="shared" si="3"/>
        <v>9593840.5</v>
      </c>
    </row>
    <row r="36" spans="1:14" ht="14.25" x14ac:dyDescent="0.2">
      <c r="A36" s="19" t="s">
        <v>253</v>
      </c>
      <c r="B36" s="38">
        <v>782587.84</v>
      </c>
      <c r="C36" s="38">
        <v>620266.85</v>
      </c>
      <c r="D36" s="38">
        <v>592612.31000000006</v>
      </c>
      <c r="E36" s="38">
        <v>489552.41</v>
      </c>
      <c r="F36" s="38">
        <v>389178.23</v>
      </c>
      <c r="G36" s="38">
        <v>795319.89</v>
      </c>
      <c r="H36" s="38">
        <v>679597.23</v>
      </c>
      <c r="I36" s="38">
        <v>589702.55000000005</v>
      </c>
      <c r="J36" s="38">
        <v>586623.82999999996</v>
      </c>
      <c r="K36" s="38">
        <v>659310.19999999995</v>
      </c>
      <c r="L36" s="38">
        <v>557711.97</v>
      </c>
      <c r="M36" s="38"/>
      <c r="N36" s="20">
        <f t="shared" si="3"/>
        <v>6742463.3099999996</v>
      </c>
    </row>
    <row r="37" spans="1:14" ht="14.25" x14ac:dyDescent="0.2">
      <c r="A37" s="19" t="s">
        <v>254</v>
      </c>
      <c r="B37" s="38">
        <v>347308.23</v>
      </c>
      <c r="C37" s="38">
        <v>231641.13</v>
      </c>
      <c r="D37" s="38">
        <v>229225.71</v>
      </c>
      <c r="E37" s="38">
        <v>290441.07</v>
      </c>
      <c r="F37" s="38">
        <v>145204.75</v>
      </c>
      <c r="G37" s="38">
        <v>433383.82</v>
      </c>
      <c r="H37" s="38">
        <v>249748.09</v>
      </c>
      <c r="I37" s="38">
        <v>230562.17</v>
      </c>
      <c r="J37" s="38">
        <v>233465.76</v>
      </c>
      <c r="K37" s="38">
        <v>251078.42</v>
      </c>
      <c r="L37" s="38">
        <v>263002.36</v>
      </c>
      <c r="M37" s="38"/>
      <c r="N37" s="20">
        <f t="shared" si="3"/>
        <v>2905061.5100000002</v>
      </c>
    </row>
    <row r="38" spans="1:14" ht="14.25" x14ac:dyDescent="0.2">
      <c r="A38" s="19" t="s">
        <v>255</v>
      </c>
      <c r="B38" s="43">
        <v>3694105.16</v>
      </c>
      <c r="C38" s="43">
        <v>2731875.65</v>
      </c>
      <c r="D38" s="43">
        <v>2308191.2599999998</v>
      </c>
      <c r="E38" s="43">
        <v>3025979.91</v>
      </c>
      <c r="F38" s="43">
        <v>1594993.58</v>
      </c>
      <c r="G38" s="43">
        <v>3599328.58</v>
      </c>
      <c r="H38" s="43">
        <v>2261822.64</v>
      </c>
      <c r="I38" s="43">
        <v>2302333.71</v>
      </c>
      <c r="J38" s="43">
        <v>2431991.48</v>
      </c>
      <c r="K38" s="43">
        <v>3023734.59</v>
      </c>
      <c r="L38" s="43">
        <v>2571323.91</v>
      </c>
      <c r="M38" s="43"/>
      <c r="N38" s="44">
        <f t="shared" si="3"/>
        <v>29545680.470000003</v>
      </c>
    </row>
    <row r="39" spans="1:14" ht="14.25" x14ac:dyDescent="0.2">
      <c r="A39" s="19" t="s">
        <v>48</v>
      </c>
      <c r="B39" s="45">
        <f>SUM(B34:B38)</f>
        <v>6306321.0499999998</v>
      </c>
      <c r="C39" s="45">
        <f t="shared" ref="C39:M39" si="4">SUM(C34:C38)</f>
        <v>4493264.38</v>
      </c>
      <c r="D39" s="45">
        <f t="shared" si="4"/>
        <v>4003744.34</v>
      </c>
      <c r="E39" s="45">
        <f t="shared" si="4"/>
        <v>4773925.1400000006</v>
      </c>
      <c r="F39" s="45">
        <f t="shared" si="4"/>
        <v>2733132.75</v>
      </c>
      <c r="G39" s="45">
        <f t="shared" si="4"/>
        <v>6010421.8700000001</v>
      </c>
      <c r="H39" s="45">
        <f t="shared" si="4"/>
        <v>4101024.0300000003</v>
      </c>
      <c r="I39" s="45">
        <f t="shared" si="4"/>
        <v>4019384.61</v>
      </c>
      <c r="J39" s="45">
        <f t="shared" si="4"/>
        <v>4046418.5199999996</v>
      </c>
      <c r="K39" s="45">
        <f t="shared" si="4"/>
        <v>4929071.5999999996</v>
      </c>
      <c r="L39" s="45">
        <f t="shared" si="4"/>
        <v>4575329.67</v>
      </c>
      <c r="M39" s="45">
        <f t="shared" si="4"/>
        <v>0</v>
      </c>
      <c r="N39" s="46">
        <f>SUM(N34:N38)</f>
        <v>49992037.960000008</v>
      </c>
    </row>
    <row r="40" spans="1:14" ht="14.25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38"/>
      <c r="M40" s="19"/>
      <c r="N40" s="19"/>
    </row>
    <row r="41" spans="1:14" ht="14.25" x14ac:dyDescent="0.2">
      <c r="A41" s="19" t="s">
        <v>269</v>
      </c>
      <c r="B41" s="35" t="s">
        <v>260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19"/>
    </row>
    <row r="42" spans="1:14" ht="14.25" x14ac:dyDescent="0.2">
      <c r="A42" s="19" t="s">
        <v>251</v>
      </c>
      <c r="B42" s="38">
        <v>693332.91</v>
      </c>
      <c r="C42" s="38">
        <v>503682.45</v>
      </c>
      <c r="D42" s="38">
        <v>568808.66</v>
      </c>
      <c r="E42" s="38">
        <v>643105.07999999996</v>
      </c>
      <c r="F42" s="38">
        <v>547362.12</v>
      </c>
      <c r="G42" s="38">
        <v>979226.35</v>
      </c>
      <c r="H42" s="38">
        <v>606993.02</v>
      </c>
      <c r="I42" s="38">
        <v>603467.99</v>
      </c>
      <c r="J42" s="38">
        <v>776602.55</v>
      </c>
      <c r="K42" s="38">
        <v>735615.97</v>
      </c>
      <c r="L42" s="38">
        <v>769979.09</v>
      </c>
      <c r="M42" s="38"/>
      <c r="N42" s="38">
        <f>SUM(B42:M42)</f>
        <v>7428176.1899999995</v>
      </c>
    </row>
    <row r="43" spans="1:14" ht="14.25" x14ac:dyDescent="0.2">
      <c r="A43" s="19" t="s">
        <v>56</v>
      </c>
      <c r="B43" s="38">
        <v>6637853.0499999998</v>
      </c>
      <c r="C43" s="38">
        <v>5191599.05</v>
      </c>
      <c r="D43" s="38">
        <v>5001706.66</v>
      </c>
      <c r="E43" s="38">
        <v>5411194.4199999999</v>
      </c>
      <c r="F43" s="38">
        <v>3227977.3</v>
      </c>
      <c r="G43" s="38">
        <v>6779920.0700000003</v>
      </c>
      <c r="H43" s="38">
        <v>4729203.04</v>
      </c>
      <c r="I43" s="38">
        <v>4915118.2</v>
      </c>
      <c r="J43" s="38">
        <v>4195770.1100000003</v>
      </c>
      <c r="K43" s="38">
        <v>5491122.3099999996</v>
      </c>
      <c r="L43" s="38">
        <v>6627328.0099999998</v>
      </c>
      <c r="M43" s="38"/>
      <c r="N43" s="38">
        <f>SUM(B43:M43)</f>
        <v>58208792.220000006</v>
      </c>
    </row>
    <row r="44" spans="1:14" ht="14.25" x14ac:dyDescent="0.2">
      <c r="A44" s="19" t="s">
        <v>57</v>
      </c>
      <c r="B44" s="38">
        <v>832872.35</v>
      </c>
      <c r="C44" s="38">
        <v>884462.97</v>
      </c>
      <c r="D44" s="38">
        <v>855321.98</v>
      </c>
      <c r="E44" s="38">
        <v>699825.63</v>
      </c>
      <c r="F44" s="38">
        <v>553875.17000000004</v>
      </c>
      <c r="G44" s="38">
        <v>1223750.6200000001</v>
      </c>
      <c r="H44" s="38">
        <v>876139.52000000002</v>
      </c>
      <c r="I44" s="38">
        <v>841107.24</v>
      </c>
      <c r="J44" s="38">
        <v>835961.74</v>
      </c>
      <c r="K44" s="38">
        <v>942292.81</v>
      </c>
      <c r="L44" s="38">
        <v>797033.87</v>
      </c>
      <c r="M44" s="38"/>
      <c r="N44" s="38">
        <f>SUM(B44:M44)</f>
        <v>9342643.9000000004</v>
      </c>
    </row>
    <row r="45" spans="1:14" ht="14.25" x14ac:dyDescent="0.2">
      <c r="A45" s="19" t="s">
        <v>58</v>
      </c>
      <c r="B45" s="38">
        <v>187614.77</v>
      </c>
      <c r="C45" s="38">
        <v>176987.17</v>
      </c>
      <c r="D45" s="38">
        <v>176924.51</v>
      </c>
      <c r="E45" s="38">
        <v>223465.63</v>
      </c>
      <c r="F45" s="38">
        <v>111261.75</v>
      </c>
      <c r="G45" s="38">
        <v>347762.66</v>
      </c>
      <c r="H45" s="38">
        <v>177826.61</v>
      </c>
      <c r="I45" s="38">
        <v>177639.02</v>
      </c>
      <c r="J45" s="38">
        <v>179446.6</v>
      </c>
      <c r="K45" s="38">
        <v>193740.16</v>
      </c>
      <c r="L45" s="38">
        <v>202298.66</v>
      </c>
      <c r="M45" s="38"/>
      <c r="N45" s="38">
        <f>SUM(B45:M45)</f>
        <v>2154967.54</v>
      </c>
    </row>
    <row r="46" spans="1:14" ht="14.25" x14ac:dyDescent="0.2">
      <c r="A46" s="19" t="s">
        <v>59</v>
      </c>
      <c r="B46" s="43">
        <v>718615.51</v>
      </c>
      <c r="C46" s="43">
        <v>758710.48</v>
      </c>
      <c r="D46" s="43">
        <v>643380.30000000005</v>
      </c>
      <c r="E46" s="43">
        <v>837715.46</v>
      </c>
      <c r="F46" s="43">
        <v>442376.83</v>
      </c>
      <c r="G46" s="43">
        <v>1051422.54</v>
      </c>
      <c r="H46" s="43">
        <v>578453.53</v>
      </c>
      <c r="I46" s="43">
        <v>639478.14</v>
      </c>
      <c r="J46" s="43">
        <v>675856.78</v>
      </c>
      <c r="K46" s="43">
        <v>840804.2</v>
      </c>
      <c r="L46" s="43">
        <v>714908.7</v>
      </c>
      <c r="M46" s="43"/>
      <c r="N46" s="43">
        <f>SUM(B46:M46)</f>
        <v>7901722.4700000007</v>
      </c>
    </row>
    <row r="47" spans="1:14" ht="14.25" x14ac:dyDescent="0.2">
      <c r="A47" s="19"/>
      <c r="B47" s="38">
        <f>SUM(B42:B46)</f>
        <v>9070288.5899999999</v>
      </c>
      <c r="C47" s="38">
        <f>SUM(C42:C46)</f>
        <v>7515442.1199999992</v>
      </c>
      <c r="D47" s="38">
        <f t="shared" ref="D47:N47" si="5">SUM(D42:D46)</f>
        <v>7246142.1100000003</v>
      </c>
      <c r="E47" s="38">
        <f t="shared" si="5"/>
        <v>7815306.2199999997</v>
      </c>
      <c r="F47" s="38">
        <f t="shared" si="5"/>
        <v>4882853.17</v>
      </c>
      <c r="G47" s="38">
        <f t="shared" si="5"/>
        <v>10382082.239999998</v>
      </c>
      <c r="H47" s="38">
        <f>SUM(H42:H46)</f>
        <v>6968615.7200000007</v>
      </c>
      <c r="I47" s="38">
        <f t="shared" si="5"/>
        <v>7176810.5899999999</v>
      </c>
      <c r="J47" s="38">
        <f t="shared" si="5"/>
        <v>6663637.7800000003</v>
      </c>
      <c r="K47" s="38">
        <f t="shared" si="5"/>
        <v>8203575.4500000002</v>
      </c>
      <c r="L47" s="38">
        <f t="shared" si="5"/>
        <v>9111548.3299999982</v>
      </c>
      <c r="M47" s="38">
        <f t="shared" si="5"/>
        <v>0</v>
      </c>
      <c r="N47" s="38">
        <f t="shared" si="5"/>
        <v>85036302.320000008</v>
      </c>
    </row>
    <row r="48" spans="1:14" ht="12.75" x14ac:dyDescent="0.2">
      <c r="B48" s="29"/>
    </row>
    <row r="49" spans="2:2" ht="12.75" x14ac:dyDescent="0.2">
      <c r="B49" s="29"/>
    </row>
    <row r="50" spans="2:2" ht="12.75" x14ac:dyDescent="0.2">
      <c r="B50" s="29"/>
    </row>
    <row r="51" spans="2:2" ht="12.75" x14ac:dyDescent="0.2">
      <c r="B51" s="29"/>
    </row>
  </sheetData>
  <printOptions horizontalCentered="1"/>
  <pageMargins left="0" right="0" top="0.5" bottom="0.5" header="0.5" footer="0.5"/>
  <pageSetup paperSize="5" scale="8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O39"/>
  <sheetViews>
    <sheetView workbookViewId="0"/>
  </sheetViews>
  <sheetFormatPr defaultRowHeight="12" x14ac:dyDescent="0.15"/>
  <cols>
    <col min="1" max="1" width="14.42578125" style="13" customWidth="1"/>
    <col min="2" max="2" width="14.140625" style="13" bestFit="1" customWidth="1"/>
    <col min="3" max="3" width="13" style="13" bestFit="1" customWidth="1"/>
    <col min="4" max="4" width="15" style="13" bestFit="1" customWidth="1"/>
    <col min="5" max="6" width="13" style="13" bestFit="1" customWidth="1"/>
    <col min="7" max="7" width="14.140625" style="13" bestFit="1" customWidth="1"/>
    <col min="8" max="9" width="13" style="13" bestFit="1" customWidth="1"/>
    <col min="10" max="10" width="14.140625" style="13" bestFit="1" customWidth="1"/>
    <col min="11" max="12" width="13" style="13" bestFit="1" customWidth="1"/>
    <col min="13" max="14" width="15" style="13" bestFit="1" customWidth="1"/>
    <col min="15" max="256" width="9.140625" style="13"/>
    <col min="257" max="257" width="14.42578125" style="13" customWidth="1"/>
    <col min="258" max="258" width="14" style="13" bestFit="1" customWidth="1"/>
    <col min="259" max="259" width="12.85546875" style="13" bestFit="1" customWidth="1"/>
    <col min="260" max="260" width="14" style="13" bestFit="1" customWidth="1"/>
    <col min="261" max="262" width="12.85546875" style="13" bestFit="1" customWidth="1"/>
    <col min="263" max="263" width="14" style="13" bestFit="1" customWidth="1"/>
    <col min="264" max="265" width="12.85546875" style="13" bestFit="1" customWidth="1"/>
    <col min="266" max="266" width="14" style="13" bestFit="1" customWidth="1"/>
    <col min="267" max="268" width="12.85546875" style="13" bestFit="1" customWidth="1"/>
    <col min="269" max="269" width="14" style="13" bestFit="1" customWidth="1"/>
    <col min="270" max="270" width="14.42578125" style="13" bestFit="1" customWidth="1"/>
    <col min="271" max="512" width="9.140625" style="13"/>
    <col min="513" max="513" width="14.42578125" style="13" customWidth="1"/>
    <col min="514" max="514" width="14" style="13" bestFit="1" customWidth="1"/>
    <col min="515" max="515" width="12.85546875" style="13" bestFit="1" customWidth="1"/>
    <col min="516" max="516" width="14" style="13" bestFit="1" customWidth="1"/>
    <col min="517" max="518" width="12.85546875" style="13" bestFit="1" customWidth="1"/>
    <col min="519" max="519" width="14" style="13" bestFit="1" customWidth="1"/>
    <col min="520" max="521" width="12.85546875" style="13" bestFit="1" customWidth="1"/>
    <col min="522" max="522" width="14" style="13" bestFit="1" customWidth="1"/>
    <col min="523" max="524" width="12.85546875" style="13" bestFit="1" customWidth="1"/>
    <col min="525" max="525" width="14" style="13" bestFit="1" customWidth="1"/>
    <col min="526" max="526" width="14.42578125" style="13" bestFit="1" customWidth="1"/>
    <col min="527" max="768" width="9.140625" style="13"/>
    <col min="769" max="769" width="14.42578125" style="13" customWidth="1"/>
    <col min="770" max="770" width="14" style="13" bestFit="1" customWidth="1"/>
    <col min="771" max="771" width="12.85546875" style="13" bestFit="1" customWidth="1"/>
    <col min="772" max="772" width="14" style="13" bestFit="1" customWidth="1"/>
    <col min="773" max="774" width="12.85546875" style="13" bestFit="1" customWidth="1"/>
    <col min="775" max="775" width="14" style="13" bestFit="1" customWidth="1"/>
    <col min="776" max="777" width="12.85546875" style="13" bestFit="1" customWidth="1"/>
    <col min="778" max="778" width="14" style="13" bestFit="1" customWidth="1"/>
    <col min="779" max="780" width="12.85546875" style="13" bestFit="1" customWidth="1"/>
    <col min="781" max="781" width="14" style="13" bestFit="1" customWidth="1"/>
    <col min="782" max="782" width="14.42578125" style="13" bestFit="1" customWidth="1"/>
    <col min="783" max="1024" width="9.140625" style="13"/>
    <col min="1025" max="1025" width="14.42578125" style="13" customWidth="1"/>
    <col min="1026" max="1026" width="14" style="13" bestFit="1" customWidth="1"/>
    <col min="1027" max="1027" width="12.85546875" style="13" bestFit="1" customWidth="1"/>
    <col min="1028" max="1028" width="14" style="13" bestFit="1" customWidth="1"/>
    <col min="1029" max="1030" width="12.85546875" style="13" bestFit="1" customWidth="1"/>
    <col min="1031" max="1031" width="14" style="13" bestFit="1" customWidth="1"/>
    <col min="1032" max="1033" width="12.85546875" style="13" bestFit="1" customWidth="1"/>
    <col min="1034" max="1034" width="14" style="13" bestFit="1" customWidth="1"/>
    <col min="1035" max="1036" width="12.85546875" style="13" bestFit="1" customWidth="1"/>
    <col min="1037" max="1037" width="14" style="13" bestFit="1" customWidth="1"/>
    <col min="1038" max="1038" width="14.42578125" style="13" bestFit="1" customWidth="1"/>
    <col min="1039" max="1280" width="9.140625" style="13"/>
    <col min="1281" max="1281" width="14.42578125" style="13" customWidth="1"/>
    <col min="1282" max="1282" width="14" style="13" bestFit="1" customWidth="1"/>
    <col min="1283" max="1283" width="12.85546875" style="13" bestFit="1" customWidth="1"/>
    <col min="1284" max="1284" width="14" style="13" bestFit="1" customWidth="1"/>
    <col min="1285" max="1286" width="12.85546875" style="13" bestFit="1" customWidth="1"/>
    <col min="1287" max="1287" width="14" style="13" bestFit="1" customWidth="1"/>
    <col min="1288" max="1289" width="12.85546875" style="13" bestFit="1" customWidth="1"/>
    <col min="1290" max="1290" width="14" style="13" bestFit="1" customWidth="1"/>
    <col min="1291" max="1292" width="12.85546875" style="13" bestFit="1" customWidth="1"/>
    <col min="1293" max="1293" width="14" style="13" bestFit="1" customWidth="1"/>
    <col min="1294" max="1294" width="14.42578125" style="13" bestFit="1" customWidth="1"/>
    <col min="1295" max="1536" width="9.140625" style="13"/>
    <col min="1537" max="1537" width="14.42578125" style="13" customWidth="1"/>
    <col min="1538" max="1538" width="14" style="13" bestFit="1" customWidth="1"/>
    <col min="1539" max="1539" width="12.85546875" style="13" bestFit="1" customWidth="1"/>
    <col min="1540" max="1540" width="14" style="13" bestFit="1" customWidth="1"/>
    <col min="1541" max="1542" width="12.85546875" style="13" bestFit="1" customWidth="1"/>
    <col min="1543" max="1543" width="14" style="13" bestFit="1" customWidth="1"/>
    <col min="1544" max="1545" width="12.85546875" style="13" bestFit="1" customWidth="1"/>
    <col min="1546" max="1546" width="14" style="13" bestFit="1" customWidth="1"/>
    <col min="1547" max="1548" width="12.85546875" style="13" bestFit="1" customWidth="1"/>
    <col min="1549" max="1549" width="14" style="13" bestFit="1" customWidth="1"/>
    <col min="1550" max="1550" width="14.42578125" style="13" bestFit="1" customWidth="1"/>
    <col min="1551" max="1792" width="9.140625" style="13"/>
    <col min="1793" max="1793" width="14.42578125" style="13" customWidth="1"/>
    <col min="1794" max="1794" width="14" style="13" bestFit="1" customWidth="1"/>
    <col min="1795" max="1795" width="12.85546875" style="13" bestFit="1" customWidth="1"/>
    <col min="1796" max="1796" width="14" style="13" bestFit="1" customWidth="1"/>
    <col min="1797" max="1798" width="12.85546875" style="13" bestFit="1" customWidth="1"/>
    <col min="1799" max="1799" width="14" style="13" bestFit="1" customWidth="1"/>
    <col min="1800" max="1801" width="12.85546875" style="13" bestFit="1" customWidth="1"/>
    <col min="1802" max="1802" width="14" style="13" bestFit="1" customWidth="1"/>
    <col min="1803" max="1804" width="12.85546875" style="13" bestFit="1" customWidth="1"/>
    <col min="1805" max="1805" width="14" style="13" bestFit="1" customWidth="1"/>
    <col min="1806" max="1806" width="14.42578125" style="13" bestFit="1" customWidth="1"/>
    <col min="1807" max="2048" width="9.140625" style="13"/>
    <col min="2049" max="2049" width="14.42578125" style="13" customWidth="1"/>
    <col min="2050" max="2050" width="14" style="13" bestFit="1" customWidth="1"/>
    <col min="2051" max="2051" width="12.85546875" style="13" bestFit="1" customWidth="1"/>
    <col min="2052" max="2052" width="14" style="13" bestFit="1" customWidth="1"/>
    <col min="2053" max="2054" width="12.85546875" style="13" bestFit="1" customWidth="1"/>
    <col min="2055" max="2055" width="14" style="13" bestFit="1" customWidth="1"/>
    <col min="2056" max="2057" width="12.85546875" style="13" bestFit="1" customWidth="1"/>
    <col min="2058" max="2058" width="14" style="13" bestFit="1" customWidth="1"/>
    <col min="2059" max="2060" width="12.85546875" style="13" bestFit="1" customWidth="1"/>
    <col min="2061" max="2061" width="14" style="13" bestFit="1" customWidth="1"/>
    <col min="2062" max="2062" width="14.42578125" style="13" bestFit="1" customWidth="1"/>
    <col min="2063" max="2304" width="9.140625" style="13"/>
    <col min="2305" max="2305" width="14.42578125" style="13" customWidth="1"/>
    <col min="2306" max="2306" width="14" style="13" bestFit="1" customWidth="1"/>
    <col min="2307" max="2307" width="12.85546875" style="13" bestFit="1" customWidth="1"/>
    <col min="2308" max="2308" width="14" style="13" bestFit="1" customWidth="1"/>
    <col min="2309" max="2310" width="12.85546875" style="13" bestFit="1" customWidth="1"/>
    <col min="2311" max="2311" width="14" style="13" bestFit="1" customWidth="1"/>
    <col min="2312" max="2313" width="12.85546875" style="13" bestFit="1" customWidth="1"/>
    <col min="2314" max="2314" width="14" style="13" bestFit="1" customWidth="1"/>
    <col min="2315" max="2316" width="12.85546875" style="13" bestFit="1" customWidth="1"/>
    <col min="2317" max="2317" width="14" style="13" bestFit="1" customWidth="1"/>
    <col min="2318" max="2318" width="14.42578125" style="13" bestFit="1" customWidth="1"/>
    <col min="2319" max="2560" width="9.140625" style="13"/>
    <col min="2561" max="2561" width="14.42578125" style="13" customWidth="1"/>
    <col min="2562" max="2562" width="14" style="13" bestFit="1" customWidth="1"/>
    <col min="2563" max="2563" width="12.85546875" style="13" bestFit="1" customWidth="1"/>
    <col min="2564" max="2564" width="14" style="13" bestFit="1" customWidth="1"/>
    <col min="2565" max="2566" width="12.85546875" style="13" bestFit="1" customWidth="1"/>
    <col min="2567" max="2567" width="14" style="13" bestFit="1" customWidth="1"/>
    <col min="2568" max="2569" width="12.85546875" style="13" bestFit="1" customWidth="1"/>
    <col min="2570" max="2570" width="14" style="13" bestFit="1" customWidth="1"/>
    <col min="2571" max="2572" width="12.85546875" style="13" bestFit="1" customWidth="1"/>
    <col min="2573" max="2573" width="14" style="13" bestFit="1" customWidth="1"/>
    <col min="2574" max="2574" width="14.42578125" style="13" bestFit="1" customWidth="1"/>
    <col min="2575" max="2816" width="9.140625" style="13"/>
    <col min="2817" max="2817" width="14.42578125" style="13" customWidth="1"/>
    <col min="2818" max="2818" width="14" style="13" bestFit="1" customWidth="1"/>
    <col min="2819" max="2819" width="12.85546875" style="13" bestFit="1" customWidth="1"/>
    <col min="2820" max="2820" width="14" style="13" bestFit="1" customWidth="1"/>
    <col min="2821" max="2822" width="12.85546875" style="13" bestFit="1" customWidth="1"/>
    <col min="2823" max="2823" width="14" style="13" bestFit="1" customWidth="1"/>
    <col min="2824" max="2825" width="12.85546875" style="13" bestFit="1" customWidth="1"/>
    <col min="2826" max="2826" width="14" style="13" bestFit="1" customWidth="1"/>
    <col min="2827" max="2828" width="12.85546875" style="13" bestFit="1" customWidth="1"/>
    <col min="2829" max="2829" width="14" style="13" bestFit="1" customWidth="1"/>
    <col min="2830" max="2830" width="14.42578125" style="13" bestFit="1" customWidth="1"/>
    <col min="2831" max="3072" width="9.140625" style="13"/>
    <col min="3073" max="3073" width="14.42578125" style="13" customWidth="1"/>
    <col min="3074" max="3074" width="14" style="13" bestFit="1" customWidth="1"/>
    <col min="3075" max="3075" width="12.85546875" style="13" bestFit="1" customWidth="1"/>
    <col min="3076" max="3076" width="14" style="13" bestFit="1" customWidth="1"/>
    <col min="3077" max="3078" width="12.85546875" style="13" bestFit="1" customWidth="1"/>
    <col min="3079" max="3079" width="14" style="13" bestFit="1" customWidth="1"/>
    <col min="3080" max="3081" width="12.85546875" style="13" bestFit="1" customWidth="1"/>
    <col min="3082" max="3082" width="14" style="13" bestFit="1" customWidth="1"/>
    <col min="3083" max="3084" width="12.85546875" style="13" bestFit="1" customWidth="1"/>
    <col min="3085" max="3085" width="14" style="13" bestFit="1" customWidth="1"/>
    <col min="3086" max="3086" width="14.42578125" style="13" bestFit="1" customWidth="1"/>
    <col min="3087" max="3328" width="9.140625" style="13"/>
    <col min="3329" max="3329" width="14.42578125" style="13" customWidth="1"/>
    <col min="3330" max="3330" width="14" style="13" bestFit="1" customWidth="1"/>
    <col min="3331" max="3331" width="12.85546875" style="13" bestFit="1" customWidth="1"/>
    <col min="3332" max="3332" width="14" style="13" bestFit="1" customWidth="1"/>
    <col min="3333" max="3334" width="12.85546875" style="13" bestFit="1" customWidth="1"/>
    <col min="3335" max="3335" width="14" style="13" bestFit="1" customWidth="1"/>
    <col min="3336" max="3337" width="12.85546875" style="13" bestFit="1" customWidth="1"/>
    <col min="3338" max="3338" width="14" style="13" bestFit="1" customWidth="1"/>
    <col min="3339" max="3340" width="12.85546875" style="13" bestFit="1" customWidth="1"/>
    <col min="3341" max="3341" width="14" style="13" bestFit="1" customWidth="1"/>
    <col min="3342" max="3342" width="14.42578125" style="13" bestFit="1" customWidth="1"/>
    <col min="3343" max="3584" width="9.140625" style="13"/>
    <col min="3585" max="3585" width="14.42578125" style="13" customWidth="1"/>
    <col min="3586" max="3586" width="14" style="13" bestFit="1" customWidth="1"/>
    <col min="3587" max="3587" width="12.85546875" style="13" bestFit="1" customWidth="1"/>
    <col min="3588" max="3588" width="14" style="13" bestFit="1" customWidth="1"/>
    <col min="3589" max="3590" width="12.85546875" style="13" bestFit="1" customWidth="1"/>
    <col min="3591" max="3591" width="14" style="13" bestFit="1" customWidth="1"/>
    <col min="3592" max="3593" width="12.85546875" style="13" bestFit="1" customWidth="1"/>
    <col min="3594" max="3594" width="14" style="13" bestFit="1" customWidth="1"/>
    <col min="3595" max="3596" width="12.85546875" style="13" bestFit="1" customWidth="1"/>
    <col min="3597" max="3597" width="14" style="13" bestFit="1" customWidth="1"/>
    <col min="3598" max="3598" width="14.42578125" style="13" bestFit="1" customWidth="1"/>
    <col min="3599" max="3840" width="9.140625" style="13"/>
    <col min="3841" max="3841" width="14.42578125" style="13" customWidth="1"/>
    <col min="3842" max="3842" width="14" style="13" bestFit="1" customWidth="1"/>
    <col min="3843" max="3843" width="12.85546875" style="13" bestFit="1" customWidth="1"/>
    <col min="3844" max="3844" width="14" style="13" bestFit="1" customWidth="1"/>
    <col min="3845" max="3846" width="12.85546875" style="13" bestFit="1" customWidth="1"/>
    <col min="3847" max="3847" width="14" style="13" bestFit="1" customWidth="1"/>
    <col min="3848" max="3849" width="12.85546875" style="13" bestFit="1" customWidth="1"/>
    <col min="3850" max="3850" width="14" style="13" bestFit="1" customWidth="1"/>
    <col min="3851" max="3852" width="12.85546875" style="13" bestFit="1" customWidth="1"/>
    <col min="3853" max="3853" width="14" style="13" bestFit="1" customWidth="1"/>
    <col min="3854" max="3854" width="14.42578125" style="13" bestFit="1" customWidth="1"/>
    <col min="3855" max="4096" width="9.140625" style="13"/>
    <col min="4097" max="4097" width="14.42578125" style="13" customWidth="1"/>
    <col min="4098" max="4098" width="14" style="13" bestFit="1" customWidth="1"/>
    <col min="4099" max="4099" width="12.85546875" style="13" bestFit="1" customWidth="1"/>
    <col min="4100" max="4100" width="14" style="13" bestFit="1" customWidth="1"/>
    <col min="4101" max="4102" width="12.85546875" style="13" bestFit="1" customWidth="1"/>
    <col min="4103" max="4103" width="14" style="13" bestFit="1" customWidth="1"/>
    <col min="4104" max="4105" width="12.85546875" style="13" bestFit="1" customWidth="1"/>
    <col min="4106" max="4106" width="14" style="13" bestFit="1" customWidth="1"/>
    <col min="4107" max="4108" width="12.85546875" style="13" bestFit="1" customWidth="1"/>
    <col min="4109" max="4109" width="14" style="13" bestFit="1" customWidth="1"/>
    <col min="4110" max="4110" width="14.42578125" style="13" bestFit="1" customWidth="1"/>
    <col min="4111" max="4352" width="9.140625" style="13"/>
    <col min="4353" max="4353" width="14.42578125" style="13" customWidth="1"/>
    <col min="4354" max="4354" width="14" style="13" bestFit="1" customWidth="1"/>
    <col min="4355" max="4355" width="12.85546875" style="13" bestFit="1" customWidth="1"/>
    <col min="4356" max="4356" width="14" style="13" bestFit="1" customWidth="1"/>
    <col min="4357" max="4358" width="12.85546875" style="13" bestFit="1" customWidth="1"/>
    <col min="4359" max="4359" width="14" style="13" bestFit="1" customWidth="1"/>
    <col min="4360" max="4361" width="12.85546875" style="13" bestFit="1" customWidth="1"/>
    <col min="4362" max="4362" width="14" style="13" bestFit="1" customWidth="1"/>
    <col min="4363" max="4364" width="12.85546875" style="13" bestFit="1" customWidth="1"/>
    <col min="4365" max="4365" width="14" style="13" bestFit="1" customWidth="1"/>
    <col min="4366" max="4366" width="14.42578125" style="13" bestFit="1" customWidth="1"/>
    <col min="4367" max="4608" width="9.140625" style="13"/>
    <col min="4609" max="4609" width="14.42578125" style="13" customWidth="1"/>
    <col min="4610" max="4610" width="14" style="13" bestFit="1" customWidth="1"/>
    <col min="4611" max="4611" width="12.85546875" style="13" bestFit="1" customWidth="1"/>
    <col min="4612" max="4612" width="14" style="13" bestFit="1" customWidth="1"/>
    <col min="4613" max="4614" width="12.85546875" style="13" bestFit="1" customWidth="1"/>
    <col min="4615" max="4615" width="14" style="13" bestFit="1" customWidth="1"/>
    <col min="4616" max="4617" width="12.85546875" style="13" bestFit="1" customWidth="1"/>
    <col min="4618" max="4618" width="14" style="13" bestFit="1" customWidth="1"/>
    <col min="4619" max="4620" width="12.85546875" style="13" bestFit="1" customWidth="1"/>
    <col min="4621" max="4621" width="14" style="13" bestFit="1" customWidth="1"/>
    <col min="4622" max="4622" width="14.42578125" style="13" bestFit="1" customWidth="1"/>
    <col min="4623" max="4864" width="9.140625" style="13"/>
    <col min="4865" max="4865" width="14.42578125" style="13" customWidth="1"/>
    <col min="4866" max="4866" width="14" style="13" bestFit="1" customWidth="1"/>
    <col min="4867" max="4867" width="12.85546875" style="13" bestFit="1" customWidth="1"/>
    <col min="4868" max="4868" width="14" style="13" bestFit="1" customWidth="1"/>
    <col min="4869" max="4870" width="12.85546875" style="13" bestFit="1" customWidth="1"/>
    <col min="4871" max="4871" width="14" style="13" bestFit="1" customWidth="1"/>
    <col min="4872" max="4873" width="12.85546875" style="13" bestFit="1" customWidth="1"/>
    <col min="4874" max="4874" width="14" style="13" bestFit="1" customWidth="1"/>
    <col min="4875" max="4876" width="12.85546875" style="13" bestFit="1" customWidth="1"/>
    <col min="4877" max="4877" width="14" style="13" bestFit="1" customWidth="1"/>
    <col min="4878" max="4878" width="14.42578125" style="13" bestFit="1" customWidth="1"/>
    <col min="4879" max="5120" width="9.140625" style="13"/>
    <col min="5121" max="5121" width="14.42578125" style="13" customWidth="1"/>
    <col min="5122" max="5122" width="14" style="13" bestFit="1" customWidth="1"/>
    <col min="5123" max="5123" width="12.85546875" style="13" bestFit="1" customWidth="1"/>
    <col min="5124" max="5124" width="14" style="13" bestFit="1" customWidth="1"/>
    <col min="5125" max="5126" width="12.85546875" style="13" bestFit="1" customWidth="1"/>
    <col min="5127" max="5127" width="14" style="13" bestFit="1" customWidth="1"/>
    <col min="5128" max="5129" width="12.85546875" style="13" bestFit="1" customWidth="1"/>
    <col min="5130" max="5130" width="14" style="13" bestFit="1" customWidth="1"/>
    <col min="5131" max="5132" width="12.85546875" style="13" bestFit="1" customWidth="1"/>
    <col min="5133" max="5133" width="14" style="13" bestFit="1" customWidth="1"/>
    <col min="5134" max="5134" width="14.42578125" style="13" bestFit="1" customWidth="1"/>
    <col min="5135" max="5376" width="9.140625" style="13"/>
    <col min="5377" max="5377" width="14.42578125" style="13" customWidth="1"/>
    <col min="5378" max="5378" width="14" style="13" bestFit="1" customWidth="1"/>
    <col min="5379" max="5379" width="12.85546875" style="13" bestFit="1" customWidth="1"/>
    <col min="5380" max="5380" width="14" style="13" bestFit="1" customWidth="1"/>
    <col min="5381" max="5382" width="12.85546875" style="13" bestFit="1" customWidth="1"/>
    <col min="5383" max="5383" width="14" style="13" bestFit="1" customWidth="1"/>
    <col min="5384" max="5385" width="12.85546875" style="13" bestFit="1" customWidth="1"/>
    <col min="5386" max="5386" width="14" style="13" bestFit="1" customWidth="1"/>
    <col min="5387" max="5388" width="12.85546875" style="13" bestFit="1" customWidth="1"/>
    <col min="5389" max="5389" width="14" style="13" bestFit="1" customWidth="1"/>
    <col min="5390" max="5390" width="14.42578125" style="13" bestFit="1" customWidth="1"/>
    <col min="5391" max="5632" width="9.140625" style="13"/>
    <col min="5633" max="5633" width="14.42578125" style="13" customWidth="1"/>
    <col min="5634" max="5634" width="14" style="13" bestFit="1" customWidth="1"/>
    <col min="5635" max="5635" width="12.85546875" style="13" bestFit="1" customWidth="1"/>
    <col min="5636" max="5636" width="14" style="13" bestFit="1" customWidth="1"/>
    <col min="5637" max="5638" width="12.85546875" style="13" bestFit="1" customWidth="1"/>
    <col min="5639" max="5639" width="14" style="13" bestFit="1" customWidth="1"/>
    <col min="5640" max="5641" width="12.85546875" style="13" bestFit="1" customWidth="1"/>
    <col min="5642" max="5642" width="14" style="13" bestFit="1" customWidth="1"/>
    <col min="5643" max="5644" width="12.85546875" style="13" bestFit="1" customWidth="1"/>
    <col min="5645" max="5645" width="14" style="13" bestFit="1" customWidth="1"/>
    <col min="5646" max="5646" width="14.42578125" style="13" bestFit="1" customWidth="1"/>
    <col min="5647" max="5888" width="9.140625" style="13"/>
    <col min="5889" max="5889" width="14.42578125" style="13" customWidth="1"/>
    <col min="5890" max="5890" width="14" style="13" bestFit="1" customWidth="1"/>
    <col min="5891" max="5891" width="12.85546875" style="13" bestFit="1" customWidth="1"/>
    <col min="5892" max="5892" width="14" style="13" bestFit="1" customWidth="1"/>
    <col min="5893" max="5894" width="12.85546875" style="13" bestFit="1" customWidth="1"/>
    <col min="5895" max="5895" width="14" style="13" bestFit="1" customWidth="1"/>
    <col min="5896" max="5897" width="12.85546875" style="13" bestFit="1" customWidth="1"/>
    <col min="5898" max="5898" width="14" style="13" bestFit="1" customWidth="1"/>
    <col min="5899" max="5900" width="12.85546875" style="13" bestFit="1" customWidth="1"/>
    <col min="5901" max="5901" width="14" style="13" bestFit="1" customWidth="1"/>
    <col min="5902" max="5902" width="14.42578125" style="13" bestFit="1" customWidth="1"/>
    <col min="5903" max="6144" width="9.140625" style="13"/>
    <col min="6145" max="6145" width="14.42578125" style="13" customWidth="1"/>
    <col min="6146" max="6146" width="14" style="13" bestFit="1" customWidth="1"/>
    <col min="6147" max="6147" width="12.85546875" style="13" bestFit="1" customWidth="1"/>
    <col min="6148" max="6148" width="14" style="13" bestFit="1" customWidth="1"/>
    <col min="6149" max="6150" width="12.85546875" style="13" bestFit="1" customWidth="1"/>
    <col min="6151" max="6151" width="14" style="13" bestFit="1" customWidth="1"/>
    <col min="6152" max="6153" width="12.85546875" style="13" bestFit="1" customWidth="1"/>
    <col min="6154" max="6154" width="14" style="13" bestFit="1" customWidth="1"/>
    <col min="6155" max="6156" width="12.85546875" style="13" bestFit="1" customWidth="1"/>
    <col min="6157" max="6157" width="14" style="13" bestFit="1" customWidth="1"/>
    <col min="6158" max="6158" width="14.42578125" style="13" bestFit="1" customWidth="1"/>
    <col min="6159" max="6400" width="9.140625" style="13"/>
    <col min="6401" max="6401" width="14.42578125" style="13" customWidth="1"/>
    <col min="6402" max="6402" width="14" style="13" bestFit="1" customWidth="1"/>
    <col min="6403" max="6403" width="12.85546875" style="13" bestFit="1" customWidth="1"/>
    <col min="6404" max="6404" width="14" style="13" bestFit="1" customWidth="1"/>
    <col min="6405" max="6406" width="12.85546875" style="13" bestFit="1" customWidth="1"/>
    <col min="6407" max="6407" width="14" style="13" bestFit="1" customWidth="1"/>
    <col min="6408" max="6409" width="12.85546875" style="13" bestFit="1" customWidth="1"/>
    <col min="6410" max="6410" width="14" style="13" bestFit="1" customWidth="1"/>
    <col min="6411" max="6412" width="12.85546875" style="13" bestFit="1" customWidth="1"/>
    <col min="6413" max="6413" width="14" style="13" bestFit="1" customWidth="1"/>
    <col min="6414" max="6414" width="14.42578125" style="13" bestFit="1" customWidth="1"/>
    <col min="6415" max="6656" width="9.140625" style="13"/>
    <col min="6657" max="6657" width="14.42578125" style="13" customWidth="1"/>
    <col min="6658" max="6658" width="14" style="13" bestFit="1" customWidth="1"/>
    <col min="6659" max="6659" width="12.85546875" style="13" bestFit="1" customWidth="1"/>
    <col min="6660" max="6660" width="14" style="13" bestFit="1" customWidth="1"/>
    <col min="6661" max="6662" width="12.85546875" style="13" bestFit="1" customWidth="1"/>
    <col min="6663" max="6663" width="14" style="13" bestFit="1" customWidth="1"/>
    <col min="6664" max="6665" width="12.85546875" style="13" bestFit="1" customWidth="1"/>
    <col min="6666" max="6666" width="14" style="13" bestFit="1" customWidth="1"/>
    <col min="6667" max="6668" width="12.85546875" style="13" bestFit="1" customWidth="1"/>
    <col min="6669" max="6669" width="14" style="13" bestFit="1" customWidth="1"/>
    <col min="6670" max="6670" width="14.42578125" style="13" bestFit="1" customWidth="1"/>
    <col min="6671" max="6912" width="9.140625" style="13"/>
    <col min="6913" max="6913" width="14.42578125" style="13" customWidth="1"/>
    <col min="6914" max="6914" width="14" style="13" bestFit="1" customWidth="1"/>
    <col min="6915" max="6915" width="12.85546875" style="13" bestFit="1" customWidth="1"/>
    <col min="6916" max="6916" width="14" style="13" bestFit="1" customWidth="1"/>
    <col min="6917" max="6918" width="12.85546875" style="13" bestFit="1" customWidth="1"/>
    <col min="6919" max="6919" width="14" style="13" bestFit="1" customWidth="1"/>
    <col min="6920" max="6921" width="12.85546875" style="13" bestFit="1" customWidth="1"/>
    <col min="6922" max="6922" width="14" style="13" bestFit="1" customWidth="1"/>
    <col min="6923" max="6924" width="12.85546875" style="13" bestFit="1" customWidth="1"/>
    <col min="6925" max="6925" width="14" style="13" bestFit="1" customWidth="1"/>
    <col min="6926" max="6926" width="14.42578125" style="13" bestFit="1" customWidth="1"/>
    <col min="6927" max="7168" width="9.140625" style="13"/>
    <col min="7169" max="7169" width="14.42578125" style="13" customWidth="1"/>
    <col min="7170" max="7170" width="14" style="13" bestFit="1" customWidth="1"/>
    <col min="7171" max="7171" width="12.85546875" style="13" bestFit="1" customWidth="1"/>
    <col min="7172" max="7172" width="14" style="13" bestFit="1" customWidth="1"/>
    <col min="7173" max="7174" width="12.85546875" style="13" bestFit="1" customWidth="1"/>
    <col min="7175" max="7175" width="14" style="13" bestFit="1" customWidth="1"/>
    <col min="7176" max="7177" width="12.85546875" style="13" bestFit="1" customWidth="1"/>
    <col min="7178" max="7178" width="14" style="13" bestFit="1" customWidth="1"/>
    <col min="7179" max="7180" width="12.85546875" style="13" bestFit="1" customWidth="1"/>
    <col min="7181" max="7181" width="14" style="13" bestFit="1" customWidth="1"/>
    <col min="7182" max="7182" width="14.42578125" style="13" bestFit="1" customWidth="1"/>
    <col min="7183" max="7424" width="9.140625" style="13"/>
    <col min="7425" max="7425" width="14.42578125" style="13" customWidth="1"/>
    <col min="7426" max="7426" width="14" style="13" bestFit="1" customWidth="1"/>
    <col min="7427" max="7427" width="12.85546875" style="13" bestFit="1" customWidth="1"/>
    <col min="7428" max="7428" width="14" style="13" bestFit="1" customWidth="1"/>
    <col min="7429" max="7430" width="12.85546875" style="13" bestFit="1" customWidth="1"/>
    <col min="7431" max="7431" width="14" style="13" bestFit="1" customWidth="1"/>
    <col min="7432" max="7433" width="12.85546875" style="13" bestFit="1" customWidth="1"/>
    <col min="7434" max="7434" width="14" style="13" bestFit="1" customWidth="1"/>
    <col min="7435" max="7436" width="12.85546875" style="13" bestFit="1" customWidth="1"/>
    <col min="7437" max="7437" width="14" style="13" bestFit="1" customWidth="1"/>
    <col min="7438" max="7438" width="14.42578125" style="13" bestFit="1" customWidth="1"/>
    <col min="7439" max="7680" width="9.140625" style="13"/>
    <col min="7681" max="7681" width="14.42578125" style="13" customWidth="1"/>
    <col min="7682" max="7682" width="14" style="13" bestFit="1" customWidth="1"/>
    <col min="7683" max="7683" width="12.85546875" style="13" bestFit="1" customWidth="1"/>
    <col min="7684" max="7684" width="14" style="13" bestFit="1" customWidth="1"/>
    <col min="7685" max="7686" width="12.85546875" style="13" bestFit="1" customWidth="1"/>
    <col min="7687" max="7687" width="14" style="13" bestFit="1" customWidth="1"/>
    <col min="7688" max="7689" width="12.85546875" style="13" bestFit="1" customWidth="1"/>
    <col min="7690" max="7690" width="14" style="13" bestFit="1" customWidth="1"/>
    <col min="7691" max="7692" width="12.85546875" style="13" bestFit="1" customWidth="1"/>
    <col min="7693" max="7693" width="14" style="13" bestFit="1" customWidth="1"/>
    <col min="7694" max="7694" width="14.42578125" style="13" bestFit="1" customWidth="1"/>
    <col min="7695" max="7936" width="9.140625" style="13"/>
    <col min="7937" max="7937" width="14.42578125" style="13" customWidth="1"/>
    <col min="7938" max="7938" width="14" style="13" bestFit="1" customWidth="1"/>
    <col min="7939" max="7939" width="12.85546875" style="13" bestFit="1" customWidth="1"/>
    <col min="7940" max="7940" width="14" style="13" bestFit="1" customWidth="1"/>
    <col min="7941" max="7942" width="12.85546875" style="13" bestFit="1" customWidth="1"/>
    <col min="7943" max="7943" width="14" style="13" bestFit="1" customWidth="1"/>
    <col min="7944" max="7945" width="12.85546875" style="13" bestFit="1" customWidth="1"/>
    <col min="7946" max="7946" width="14" style="13" bestFit="1" customWidth="1"/>
    <col min="7947" max="7948" width="12.85546875" style="13" bestFit="1" customWidth="1"/>
    <col min="7949" max="7949" width="14" style="13" bestFit="1" customWidth="1"/>
    <col min="7950" max="7950" width="14.42578125" style="13" bestFit="1" customWidth="1"/>
    <col min="7951" max="8192" width="9.140625" style="13"/>
    <col min="8193" max="8193" width="14.42578125" style="13" customWidth="1"/>
    <col min="8194" max="8194" width="14" style="13" bestFit="1" customWidth="1"/>
    <col min="8195" max="8195" width="12.85546875" style="13" bestFit="1" customWidth="1"/>
    <col min="8196" max="8196" width="14" style="13" bestFit="1" customWidth="1"/>
    <col min="8197" max="8198" width="12.85546875" style="13" bestFit="1" customWidth="1"/>
    <col min="8199" max="8199" width="14" style="13" bestFit="1" customWidth="1"/>
    <col min="8200" max="8201" width="12.85546875" style="13" bestFit="1" customWidth="1"/>
    <col min="8202" max="8202" width="14" style="13" bestFit="1" customWidth="1"/>
    <col min="8203" max="8204" width="12.85546875" style="13" bestFit="1" customWidth="1"/>
    <col min="8205" max="8205" width="14" style="13" bestFit="1" customWidth="1"/>
    <col min="8206" max="8206" width="14.42578125" style="13" bestFit="1" customWidth="1"/>
    <col min="8207" max="8448" width="9.140625" style="13"/>
    <col min="8449" max="8449" width="14.42578125" style="13" customWidth="1"/>
    <col min="8450" max="8450" width="14" style="13" bestFit="1" customWidth="1"/>
    <col min="8451" max="8451" width="12.85546875" style="13" bestFit="1" customWidth="1"/>
    <col min="8452" max="8452" width="14" style="13" bestFit="1" customWidth="1"/>
    <col min="8453" max="8454" width="12.85546875" style="13" bestFit="1" customWidth="1"/>
    <col min="8455" max="8455" width="14" style="13" bestFit="1" customWidth="1"/>
    <col min="8456" max="8457" width="12.85546875" style="13" bestFit="1" customWidth="1"/>
    <col min="8458" max="8458" width="14" style="13" bestFit="1" customWidth="1"/>
    <col min="8459" max="8460" width="12.85546875" style="13" bestFit="1" customWidth="1"/>
    <col min="8461" max="8461" width="14" style="13" bestFit="1" customWidth="1"/>
    <col min="8462" max="8462" width="14.42578125" style="13" bestFit="1" customWidth="1"/>
    <col min="8463" max="8704" width="9.140625" style="13"/>
    <col min="8705" max="8705" width="14.42578125" style="13" customWidth="1"/>
    <col min="8706" max="8706" width="14" style="13" bestFit="1" customWidth="1"/>
    <col min="8707" max="8707" width="12.85546875" style="13" bestFit="1" customWidth="1"/>
    <col min="8708" max="8708" width="14" style="13" bestFit="1" customWidth="1"/>
    <col min="8709" max="8710" width="12.85546875" style="13" bestFit="1" customWidth="1"/>
    <col min="8711" max="8711" width="14" style="13" bestFit="1" customWidth="1"/>
    <col min="8712" max="8713" width="12.85546875" style="13" bestFit="1" customWidth="1"/>
    <col min="8714" max="8714" width="14" style="13" bestFit="1" customWidth="1"/>
    <col min="8715" max="8716" width="12.85546875" style="13" bestFit="1" customWidth="1"/>
    <col min="8717" max="8717" width="14" style="13" bestFit="1" customWidth="1"/>
    <col min="8718" max="8718" width="14.42578125" style="13" bestFit="1" customWidth="1"/>
    <col min="8719" max="8960" width="9.140625" style="13"/>
    <col min="8961" max="8961" width="14.42578125" style="13" customWidth="1"/>
    <col min="8962" max="8962" width="14" style="13" bestFit="1" customWidth="1"/>
    <col min="8963" max="8963" width="12.85546875" style="13" bestFit="1" customWidth="1"/>
    <col min="8964" max="8964" width="14" style="13" bestFit="1" customWidth="1"/>
    <col min="8965" max="8966" width="12.85546875" style="13" bestFit="1" customWidth="1"/>
    <col min="8967" max="8967" width="14" style="13" bestFit="1" customWidth="1"/>
    <col min="8968" max="8969" width="12.85546875" style="13" bestFit="1" customWidth="1"/>
    <col min="8970" max="8970" width="14" style="13" bestFit="1" customWidth="1"/>
    <col min="8971" max="8972" width="12.85546875" style="13" bestFit="1" customWidth="1"/>
    <col min="8973" max="8973" width="14" style="13" bestFit="1" customWidth="1"/>
    <col min="8974" max="8974" width="14.42578125" style="13" bestFit="1" customWidth="1"/>
    <col min="8975" max="9216" width="9.140625" style="13"/>
    <col min="9217" max="9217" width="14.42578125" style="13" customWidth="1"/>
    <col min="9218" max="9218" width="14" style="13" bestFit="1" customWidth="1"/>
    <col min="9219" max="9219" width="12.85546875" style="13" bestFit="1" customWidth="1"/>
    <col min="9220" max="9220" width="14" style="13" bestFit="1" customWidth="1"/>
    <col min="9221" max="9222" width="12.85546875" style="13" bestFit="1" customWidth="1"/>
    <col min="9223" max="9223" width="14" style="13" bestFit="1" customWidth="1"/>
    <col min="9224" max="9225" width="12.85546875" style="13" bestFit="1" customWidth="1"/>
    <col min="9226" max="9226" width="14" style="13" bestFit="1" customWidth="1"/>
    <col min="9227" max="9228" width="12.85546875" style="13" bestFit="1" customWidth="1"/>
    <col min="9229" max="9229" width="14" style="13" bestFit="1" customWidth="1"/>
    <col min="9230" max="9230" width="14.42578125" style="13" bestFit="1" customWidth="1"/>
    <col min="9231" max="9472" width="9.140625" style="13"/>
    <col min="9473" max="9473" width="14.42578125" style="13" customWidth="1"/>
    <col min="9474" max="9474" width="14" style="13" bestFit="1" customWidth="1"/>
    <col min="9475" max="9475" width="12.85546875" style="13" bestFit="1" customWidth="1"/>
    <col min="9476" max="9476" width="14" style="13" bestFit="1" customWidth="1"/>
    <col min="9477" max="9478" width="12.85546875" style="13" bestFit="1" customWidth="1"/>
    <col min="9479" max="9479" width="14" style="13" bestFit="1" customWidth="1"/>
    <col min="9480" max="9481" width="12.85546875" style="13" bestFit="1" customWidth="1"/>
    <col min="9482" max="9482" width="14" style="13" bestFit="1" customWidth="1"/>
    <col min="9483" max="9484" width="12.85546875" style="13" bestFit="1" customWidth="1"/>
    <col min="9485" max="9485" width="14" style="13" bestFit="1" customWidth="1"/>
    <col min="9486" max="9486" width="14.42578125" style="13" bestFit="1" customWidth="1"/>
    <col min="9487" max="9728" width="9.140625" style="13"/>
    <col min="9729" max="9729" width="14.42578125" style="13" customWidth="1"/>
    <col min="9730" max="9730" width="14" style="13" bestFit="1" customWidth="1"/>
    <col min="9731" max="9731" width="12.85546875" style="13" bestFit="1" customWidth="1"/>
    <col min="9732" max="9732" width="14" style="13" bestFit="1" customWidth="1"/>
    <col min="9733" max="9734" width="12.85546875" style="13" bestFit="1" customWidth="1"/>
    <col min="9735" max="9735" width="14" style="13" bestFit="1" customWidth="1"/>
    <col min="9736" max="9737" width="12.85546875" style="13" bestFit="1" customWidth="1"/>
    <col min="9738" max="9738" width="14" style="13" bestFit="1" customWidth="1"/>
    <col min="9739" max="9740" width="12.85546875" style="13" bestFit="1" customWidth="1"/>
    <col min="9741" max="9741" width="14" style="13" bestFit="1" customWidth="1"/>
    <col min="9742" max="9742" width="14.42578125" style="13" bestFit="1" customWidth="1"/>
    <col min="9743" max="9984" width="9.140625" style="13"/>
    <col min="9985" max="9985" width="14.42578125" style="13" customWidth="1"/>
    <col min="9986" max="9986" width="14" style="13" bestFit="1" customWidth="1"/>
    <col min="9987" max="9987" width="12.85546875" style="13" bestFit="1" customWidth="1"/>
    <col min="9988" max="9988" width="14" style="13" bestFit="1" customWidth="1"/>
    <col min="9989" max="9990" width="12.85546875" style="13" bestFit="1" customWidth="1"/>
    <col min="9991" max="9991" width="14" style="13" bestFit="1" customWidth="1"/>
    <col min="9992" max="9993" width="12.85546875" style="13" bestFit="1" customWidth="1"/>
    <col min="9994" max="9994" width="14" style="13" bestFit="1" customWidth="1"/>
    <col min="9995" max="9996" width="12.85546875" style="13" bestFit="1" customWidth="1"/>
    <col min="9997" max="9997" width="14" style="13" bestFit="1" customWidth="1"/>
    <col min="9998" max="9998" width="14.42578125" style="13" bestFit="1" customWidth="1"/>
    <col min="9999" max="10240" width="9.140625" style="13"/>
    <col min="10241" max="10241" width="14.42578125" style="13" customWidth="1"/>
    <col min="10242" max="10242" width="14" style="13" bestFit="1" customWidth="1"/>
    <col min="10243" max="10243" width="12.85546875" style="13" bestFit="1" customWidth="1"/>
    <col min="10244" max="10244" width="14" style="13" bestFit="1" customWidth="1"/>
    <col min="10245" max="10246" width="12.85546875" style="13" bestFit="1" customWidth="1"/>
    <col min="10247" max="10247" width="14" style="13" bestFit="1" customWidth="1"/>
    <col min="10248" max="10249" width="12.85546875" style="13" bestFit="1" customWidth="1"/>
    <col min="10250" max="10250" width="14" style="13" bestFit="1" customWidth="1"/>
    <col min="10251" max="10252" width="12.85546875" style="13" bestFit="1" customWidth="1"/>
    <col min="10253" max="10253" width="14" style="13" bestFit="1" customWidth="1"/>
    <col min="10254" max="10254" width="14.42578125" style="13" bestFit="1" customWidth="1"/>
    <col min="10255" max="10496" width="9.140625" style="13"/>
    <col min="10497" max="10497" width="14.42578125" style="13" customWidth="1"/>
    <col min="10498" max="10498" width="14" style="13" bestFit="1" customWidth="1"/>
    <col min="10499" max="10499" width="12.85546875" style="13" bestFit="1" customWidth="1"/>
    <col min="10500" max="10500" width="14" style="13" bestFit="1" customWidth="1"/>
    <col min="10501" max="10502" width="12.85546875" style="13" bestFit="1" customWidth="1"/>
    <col min="10503" max="10503" width="14" style="13" bestFit="1" customWidth="1"/>
    <col min="10504" max="10505" width="12.85546875" style="13" bestFit="1" customWidth="1"/>
    <col min="10506" max="10506" width="14" style="13" bestFit="1" customWidth="1"/>
    <col min="10507" max="10508" width="12.85546875" style="13" bestFit="1" customWidth="1"/>
    <col min="10509" max="10509" width="14" style="13" bestFit="1" customWidth="1"/>
    <col min="10510" max="10510" width="14.42578125" style="13" bestFit="1" customWidth="1"/>
    <col min="10511" max="10752" width="9.140625" style="13"/>
    <col min="10753" max="10753" width="14.42578125" style="13" customWidth="1"/>
    <col min="10754" max="10754" width="14" style="13" bestFit="1" customWidth="1"/>
    <col min="10755" max="10755" width="12.85546875" style="13" bestFit="1" customWidth="1"/>
    <col min="10756" max="10756" width="14" style="13" bestFit="1" customWidth="1"/>
    <col min="10757" max="10758" width="12.85546875" style="13" bestFit="1" customWidth="1"/>
    <col min="10759" max="10759" width="14" style="13" bestFit="1" customWidth="1"/>
    <col min="10760" max="10761" width="12.85546875" style="13" bestFit="1" customWidth="1"/>
    <col min="10762" max="10762" width="14" style="13" bestFit="1" customWidth="1"/>
    <col min="10763" max="10764" width="12.85546875" style="13" bestFit="1" customWidth="1"/>
    <col min="10765" max="10765" width="14" style="13" bestFit="1" customWidth="1"/>
    <col min="10766" max="10766" width="14.42578125" style="13" bestFit="1" customWidth="1"/>
    <col min="10767" max="11008" width="9.140625" style="13"/>
    <col min="11009" max="11009" width="14.42578125" style="13" customWidth="1"/>
    <col min="11010" max="11010" width="14" style="13" bestFit="1" customWidth="1"/>
    <col min="11011" max="11011" width="12.85546875" style="13" bestFit="1" customWidth="1"/>
    <col min="11012" max="11012" width="14" style="13" bestFit="1" customWidth="1"/>
    <col min="11013" max="11014" width="12.85546875" style="13" bestFit="1" customWidth="1"/>
    <col min="11015" max="11015" width="14" style="13" bestFit="1" customWidth="1"/>
    <col min="11016" max="11017" width="12.85546875" style="13" bestFit="1" customWidth="1"/>
    <col min="11018" max="11018" width="14" style="13" bestFit="1" customWidth="1"/>
    <col min="11019" max="11020" width="12.85546875" style="13" bestFit="1" customWidth="1"/>
    <col min="11021" max="11021" width="14" style="13" bestFit="1" customWidth="1"/>
    <col min="11022" max="11022" width="14.42578125" style="13" bestFit="1" customWidth="1"/>
    <col min="11023" max="11264" width="9.140625" style="13"/>
    <col min="11265" max="11265" width="14.42578125" style="13" customWidth="1"/>
    <col min="11266" max="11266" width="14" style="13" bestFit="1" customWidth="1"/>
    <col min="11267" max="11267" width="12.85546875" style="13" bestFit="1" customWidth="1"/>
    <col min="11268" max="11268" width="14" style="13" bestFit="1" customWidth="1"/>
    <col min="11269" max="11270" width="12.85546875" style="13" bestFit="1" customWidth="1"/>
    <col min="11271" max="11271" width="14" style="13" bestFit="1" customWidth="1"/>
    <col min="11272" max="11273" width="12.85546875" style="13" bestFit="1" customWidth="1"/>
    <col min="11274" max="11274" width="14" style="13" bestFit="1" customWidth="1"/>
    <col min="11275" max="11276" width="12.85546875" style="13" bestFit="1" customWidth="1"/>
    <col min="11277" max="11277" width="14" style="13" bestFit="1" customWidth="1"/>
    <col min="11278" max="11278" width="14.42578125" style="13" bestFit="1" customWidth="1"/>
    <col min="11279" max="11520" width="9.140625" style="13"/>
    <col min="11521" max="11521" width="14.42578125" style="13" customWidth="1"/>
    <col min="11522" max="11522" width="14" style="13" bestFit="1" customWidth="1"/>
    <col min="11523" max="11523" width="12.85546875" style="13" bestFit="1" customWidth="1"/>
    <col min="11524" max="11524" width="14" style="13" bestFit="1" customWidth="1"/>
    <col min="11525" max="11526" width="12.85546875" style="13" bestFit="1" customWidth="1"/>
    <col min="11527" max="11527" width="14" style="13" bestFit="1" customWidth="1"/>
    <col min="11528" max="11529" width="12.85546875" style="13" bestFit="1" customWidth="1"/>
    <col min="11530" max="11530" width="14" style="13" bestFit="1" customWidth="1"/>
    <col min="11531" max="11532" width="12.85546875" style="13" bestFit="1" customWidth="1"/>
    <col min="11533" max="11533" width="14" style="13" bestFit="1" customWidth="1"/>
    <col min="11534" max="11534" width="14.42578125" style="13" bestFit="1" customWidth="1"/>
    <col min="11535" max="11776" width="9.140625" style="13"/>
    <col min="11777" max="11777" width="14.42578125" style="13" customWidth="1"/>
    <col min="11778" max="11778" width="14" style="13" bestFit="1" customWidth="1"/>
    <col min="11779" max="11779" width="12.85546875" style="13" bestFit="1" customWidth="1"/>
    <col min="11780" max="11780" width="14" style="13" bestFit="1" customWidth="1"/>
    <col min="11781" max="11782" width="12.85546875" style="13" bestFit="1" customWidth="1"/>
    <col min="11783" max="11783" width="14" style="13" bestFit="1" customWidth="1"/>
    <col min="11784" max="11785" width="12.85546875" style="13" bestFit="1" customWidth="1"/>
    <col min="11786" max="11786" width="14" style="13" bestFit="1" customWidth="1"/>
    <col min="11787" max="11788" width="12.85546875" style="13" bestFit="1" customWidth="1"/>
    <col min="11789" max="11789" width="14" style="13" bestFit="1" customWidth="1"/>
    <col min="11790" max="11790" width="14.42578125" style="13" bestFit="1" customWidth="1"/>
    <col min="11791" max="12032" width="9.140625" style="13"/>
    <col min="12033" max="12033" width="14.42578125" style="13" customWidth="1"/>
    <col min="12034" max="12034" width="14" style="13" bestFit="1" customWidth="1"/>
    <col min="12035" max="12035" width="12.85546875" style="13" bestFit="1" customWidth="1"/>
    <col min="12036" max="12036" width="14" style="13" bestFit="1" customWidth="1"/>
    <col min="12037" max="12038" width="12.85546875" style="13" bestFit="1" customWidth="1"/>
    <col min="12039" max="12039" width="14" style="13" bestFit="1" customWidth="1"/>
    <col min="12040" max="12041" width="12.85546875" style="13" bestFit="1" customWidth="1"/>
    <col min="12042" max="12042" width="14" style="13" bestFit="1" customWidth="1"/>
    <col min="12043" max="12044" width="12.85546875" style="13" bestFit="1" customWidth="1"/>
    <col min="12045" max="12045" width="14" style="13" bestFit="1" customWidth="1"/>
    <col min="12046" max="12046" width="14.42578125" style="13" bestFit="1" customWidth="1"/>
    <col min="12047" max="12288" width="9.140625" style="13"/>
    <col min="12289" max="12289" width="14.42578125" style="13" customWidth="1"/>
    <col min="12290" max="12290" width="14" style="13" bestFit="1" customWidth="1"/>
    <col min="12291" max="12291" width="12.85546875" style="13" bestFit="1" customWidth="1"/>
    <col min="12292" max="12292" width="14" style="13" bestFit="1" customWidth="1"/>
    <col min="12293" max="12294" width="12.85546875" style="13" bestFit="1" customWidth="1"/>
    <col min="12295" max="12295" width="14" style="13" bestFit="1" customWidth="1"/>
    <col min="12296" max="12297" width="12.85546875" style="13" bestFit="1" customWidth="1"/>
    <col min="12298" max="12298" width="14" style="13" bestFit="1" customWidth="1"/>
    <col min="12299" max="12300" width="12.85546875" style="13" bestFit="1" customWidth="1"/>
    <col min="12301" max="12301" width="14" style="13" bestFit="1" customWidth="1"/>
    <col min="12302" max="12302" width="14.42578125" style="13" bestFit="1" customWidth="1"/>
    <col min="12303" max="12544" width="9.140625" style="13"/>
    <col min="12545" max="12545" width="14.42578125" style="13" customWidth="1"/>
    <col min="12546" max="12546" width="14" style="13" bestFit="1" customWidth="1"/>
    <col min="12547" max="12547" width="12.85546875" style="13" bestFit="1" customWidth="1"/>
    <col min="12548" max="12548" width="14" style="13" bestFit="1" customWidth="1"/>
    <col min="12549" max="12550" width="12.85546875" style="13" bestFit="1" customWidth="1"/>
    <col min="12551" max="12551" width="14" style="13" bestFit="1" customWidth="1"/>
    <col min="12552" max="12553" width="12.85546875" style="13" bestFit="1" customWidth="1"/>
    <col min="12554" max="12554" width="14" style="13" bestFit="1" customWidth="1"/>
    <col min="12555" max="12556" width="12.85546875" style="13" bestFit="1" customWidth="1"/>
    <col min="12557" max="12557" width="14" style="13" bestFit="1" customWidth="1"/>
    <col min="12558" max="12558" width="14.42578125" style="13" bestFit="1" customWidth="1"/>
    <col min="12559" max="12800" width="9.140625" style="13"/>
    <col min="12801" max="12801" width="14.42578125" style="13" customWidth="1"/>
    <col min="12802" max="12802" width="14" style="13" bestFit="1" customWidth="1"/>
    <col min="12803" max="12803" width="12.85546875" style="13" bestFit="1" customWidth="1"/>
    <col min="12804" max="12804" width="14" style="13" bestFit="1" customWidth="1"/>
    <col min="12805" max="12806" width="12.85546875" style="13" bestFit="1" customWidth="1"/>
    <col min="12807" max="12807" width="14" style="13" bestFit="1" customWidth="1"/>
    <col min="12808" max="12809" width="12.85546875" style="13" bestFit="1" customWidth="1"/>
    <col min="12810" max="12810" width="14" style="13" bestFit="1" customWidth="1"/>
    <col min="12811" max="12812" width="12.85546875" style="13" bestFit="1" customWidth="1"/>
    <col min="12813" max="12813" width="14" style="13" bestFit="1" customWidth="1"/>
    <col min="12814" max="12814" width="14.42578125" style="13" bestFit="1" customWidth="1"/>
    <col min="12815" max="13056" width="9.140625" style="13"/>
    <col min="13057" max="13057" width="14.42578125" style="13" customWidth="1"/>
    <col min="13058" max="13058" width="14" style="13" bestFit="1" customWidth="1"/>
    <col min="13059" max="13059" width="12.85546875" style="13" bestFit="1" customWidth="1"/>
    <col min="13060" max="13060" width="14" style="13" bestFit="1" customWidth="1"/>
    <col min="13061" max="13062" width="12.85546875" style="13" bestFit="1" customWidth="1"/>
    <col min="13063" max="13063" width="14" style="13" bestFit="1" customWidth="1"/>
    <col min="13064" max="13065" width="12.85546875" style="13" bestFit="1" customWidth="1"/>
    <col min="13066" max="13066" width="14" style="13" bestFit="1" customWidth="1"/>
    <col min="13067" max="13068" width="12.85546875" style="13" bestFit="1" customWidth="1"/>
    <col min="13069" max="13069" width="14" style="13" bestFit="1" customWidth="1"/>
    <col min="13070" max="13070" width="14.42578125" style="13" bestFit="1" customWidth="1"/>
    <col min="13071" max="13312" width="9.140625" style="13"/>
    <col min="13313" max="13313" width="14.42578125" style="13" customWidth="1"/>
    <col min="13314" max="13314" width="14" style="13" bestFit="1" customWidth="1"/>
    <col min="13315" max="13315" width="12.85546875" style="13" bestFit="1" customWidth="1"/>
    <col min="13316" max="13316" width="14" style="13" bestFit="1" customWidth="1"/>
    <col min="13317" max="13318" width="12.85546875" style="13" bestFit="1" customWidth="1"/>
    <col min="13319" max="13319" width="14" style="13" bestFit="1" customWidth="1"/>
    <col min="13320" max="13321" width="12.85546875" style="13" bestFit="1" customWidth="1"/>
    <col min="13322" max="13322" width="14" style="13" bestFit="1" customWidth="1"/>
    <col min="13323" max="13324" width="12.85546875" style="13" bestFit="1" customWidth="1"/>
    <col min="13325" max="13325" width="14" style="13" bestFit="1" customWidth="1"/>
    <col min="13326" max="13326" width="14.42578125" style="13" bestFit="1" customWidth="1"/>
    <col min="13327" max="13568" width="9.140625" style="13"/>
    <col min="13569" max="13569" width="14.42578125" style="13" customWidth="1"/>
    <col min="13570" max="13570" width="14" style="13" bestFit="1" customWidth="1"/>
    <col min="13571" max="13571" width="12.85546875" style="13" bestFit="1" customWidth="1"/>
    <col min="13572" max="13572" width="14" style="13" bestFit="1" customWidth="1"/>
    <col min="13573" max="13574" width="12.85546875" style="13" bestFit="1" customWidth="1"/>
    <col min="13575" max="13575" width="14" style="13" bestFit="1" customWidth="1"/>
    <col min="13576" max="13577" width="12.85546875" style="13" bestFit="1" customWidth="1"/>
    <col min="13578" max="13578" width="14" style="13" bestFit="1" customWidth="1"/>
    <col min="13579" max="13580" width="12.85546875" style="13" bestFit="1" customWidth="1"/>
    <col min="13581" max="13581" width="14" style="13" bestFit="1" customWidth="1"/>
    <col min="13582" max="13582" width="14.42578125" style="13" bestFit="1" customWidth="1"/>
    <col min="13583" max="13824" width="9.140625" style="13"/>
    <col min="13825" max="13825" width="14.42578125" style="13" customWidth="1"/>
    <col min="13826" max="13826" width="14" style="13" bestFit="1" customWidth="1"/>
    <col min="13827" max="13827" width="12.85546875" style="13" bestFit="1" customWidth="1"/>
    <col min="13828" max="13828" width="14" style="13" bestFit="1" customWidth="1"/>
    <col min="13829" max="13830" width="12.85546875" style="13" bestFit="1" customWidth="1"/>
    <col min="13831" max="13831" width="14" style="13" bestFit="1" customWidth="1"/>
    <col min="13832" max="13833" width="12.85546875" style="13" bestFit="1" customWidth="1"/>
    <col min="13834" max="13834" width="14" style="13" bestFit="1" customWidth="1"/>
    <col min="13835" max="13836" width="12.85546875" style="13" bestFit="1" customWidth="1"/>
    <col min="13837" max="13837" width="14" style="13" bestFit="1" customWidth="1"/>
    <col min="13838" max="13838" width="14.42578125" style="13" bestFit="1" customWidth="1"/>
    <col min="13839" max="14080" width="9.140625" style="13"/>
    <col min="14081" max="14081" width="14.42578125" style="13" customWidth="1"/>
    <col min="14082" max="14082" width="14" style="13" bestFit="1" customWidth="1"/>
    <col min="14083" max="14083" width="12.85546875" style="13" bestFit="1" customWidth="1"/>
    <col min="14084" max="14084" width="14" style="13" bestFit="1" customWidth="1"/>
    <col min="14085" max="14086" width="12.85546875" style="13" bestFit="1" customWidth="1"/>
    <col min="14087" max="14087" width="14" style="13" bestFit="1" customWidth="1"/>
    <col min="14088" max="14089" width="12.85546875" style="13" bestFit="1" customWidth="1"/>
    <col min="14090" max="14090" width="14" style="13" bestFit="1" customWidth="1"/>
    <col min="14091" max="14092" width="12.85546875" style="13" bestFit="1" customWidth="1"/>
    <col min="14093" max="14093" width="14" style="13" bestFit="1" customWidth="1"/>
    <col min="14094" max="14094" width="14.42578125" style="13" bestFit="1" customWidth="1"/>
    <col min="14095" max="14336" width="9.140625" style="13"/>
    <col min="14337" max="14337" width="14.42578125" style="13" customWidth="1"/>
    <col min="14338" max="14338" width="14" style="13" bestFit="1" customWidth="1"/>
    <col min="14339" max="14339" width="12.85546875" style="13" bestFit="1" customWidth="1"/>
    <col min="14340" max="14340" width="14" style="13" bestFit="1" customWidth="1"/>
    <col min="14341" max="14342" width="12.85546875" style="13" bestFit="1" customWidth="1"/>
    <col min="14343" max="14343" width="14" style="13" bestFit="1" customWidth="1"/>
    <col min="14344" max="14345" width="12.85546875" style="13" bestFit="1" customWidth="1"/>
    <col min="14346" max="14346" width="14" style="13" bestFit="1" customWidth="1"/>
    <col min="14347" max="14348" width="12.85546875" style="13" bestFit="1" customWidth="1"/>
    <col min="14349" max="14349" width="14" style="13" bestFit="1" customWidth="1"/>
    <col min="14350" max="14350" width="14.42578125" style="13" bestFit="1" customWidth="1"/>
    <col min="14351" max="14592" width="9.140625" style="13"/>
    <col min="14593" max="14593" width="14.42578125" style="13" customWidth="1"/>
    <col min="14594" max="14594" width="14" style="13" bestFit="1" customWidth="1"/>
    <col min="14595" max="14595" width="12.85546875" style="13" bestFit="1" customWidth="1"/>
    <col min="14596" max="14596" width="14" style="13" bestFit="1" customWidth="1"/>
    <col min="14597" max="14598" width="12.85546875" style="13" bestFit="1" customWidth="1"/>
    <col min="14599" max="14599" width="14" style="13" bestFit="1" customWidth="1"/>
    <col min="14600" max="14601" width="12.85546875" style="13" bestFit="1" customWidth="1"/>
    <col min="14602" max="14602" width="14" style="13" bestFit="1" customWidth="1"/>
    <col min="14603" max="14604" width="12.85546875" style="13" bestFit="1" customWidth="1"/>
    <col min="14605" max="14605" width="14" style="13" bestFit="1" customWidth="1"/>
    <col min="14606" max="14606" width="14.42578125" style="13" bestFit="1" customWidth="1"/>
    <col min="14607" max="14848" width="9.140625" style="13"/>
    <col min="14849" max="14849" width="14.42578125" style="13" customWidth="1"/>
    <col min="14850" max="14850" width="14" style="13" bestFit="1" customWidth="1"/>
    <col min="14851" max="14851" width="12.85546875" style="13" bestFit="1" customWidth="1"/>
    <col min="14852" max="14852" width="14" style="13" bestFit="1" customWidth="1"/>
    <col min="14853" max="14854" width="12.85546875" style="13" bestFit="1" customWidth="1"/>
    <col min="14855" max="14855" width="14" style="13" bestFit="1" customWidth="1"/>
    <col min="14856" max="14857" width="12.85546875" style="13" bestFit="1" customWidth="1"/>
    <col min="14858" max="14858" width="14" style="13" bestFit="1" customWidth="1"/>
    <col min="14859" max="14860" width="12.85546875" style="13" bestFit="1" customWidth="1"/>
    <col min="14861" max="14861" width="14" style="13" bestFit="1" customWidth="1"/>
    <col min="14862" max="14862" width="14.42578125" style="13" bestFit="1" customWidth="1"/>
    <col min="14863" max="15104" width="9.140625" style="13"/>
    <col min="15105" max="15105" width="14.42578125" style="13" customWidth="1"/>
    <col min="15106" max="15106" width="14" style="13" bestFit="1" customWidth="1"/>
    <col min="15107" max="15107" width="12.85546875" style="13" bestFit="1" customWidth="1"/>
    <col min="15108" max="15108" width="14" style="13" bestFit="1" customWidth="1"/>
    <col min="15109" max="15110" width="12.85546875" style="13" bestFit="1" customWidth="1"/>
    <col min="15111" max="15111" width="14" style="13" bestFit="1" customWidth="1"/>
    <col min="15112" max="15113" width="12.85546875" style="13" bestFit="1" customWidth="1"/>
    <col min="15114" max="15114" width="14" style="13" bestFit="1" customWidth="1"/>
    <col min="15115" max="15116" width="12.85546875" style="13" bestFit="1" customWidth="1"/>
    <col min="15117" max="15117" width="14" style="13" bestFit="1" customWidth="1"/>
    <col min="15118" max="15118" width="14.42578125" style="13" bestFit="1" customWidth="1"/>
    <col min="15119" max="15360" width="9.140625" style="13"/>
    <col min="15361" max="15361" width="14.42578125" style="13" customWidth="1"/>
    <col min="15362" max="15362" width="14" style="13" bestFit="1" customWidth="1"/>
    <col min="15363" max="15363" width="12.85546875" style="13" bestFit="1" customWidth="1"/>
    <col min="15364" max="15364" width="14" style="13" bestFit="1" customWidth="1"/>
    <col min="15365" max="15366" width="12.85546875" style="13" bestFit="1" customWidth="1"/>
    <col min="15367" max="15367" width="14" style="13" bestFit="1" customWidth="1"/>
    <col min="15368" max="15369" width="12.85546875" style="13" bestFit="1" customWidth="1"/>
    <col min="15370" max="15370" width="14" style="13" bestFit="1" customWidth="1"/>
    <col min="15371" max="15372" width="12.85546875" style="13" bestFit="1" customWidth="1"/>
    <col min="15373" max="15373" width="14" style="13" bestFit="1" customWidth="1"/>
    <col min="15374" max="15374" width="14.42578125" style="13" bestFit="1" customWidth="1"/>
    <col min="15375" max="15616" width="9.140625" style="13"/>
    <col min="15617" max="15617" width="14.42578125" style="13" customWidth="1"/>
    <col min="15618" max="15618" width="14" style="13" bestFit="1" customWidth="1"/>
    <col min="15619" max="15619" width="12.85546875" style="13" bestFit="1" customWidth="1"/>
    <col min="15620" max="15620" width="14" style="13" bestFit="1" customWidth="1"/>
    <col min="15621" max="15622" width="12.85546875" style="13" bestFit="1" customWidth="1"/>
    <col min="15623" max="15623" width="14" style="13" bestFit="1" customWidth="1"/>
    <col min="15624" max="15625" width="12.85546875" style="13" bestFit="1" customWidth="1"/>
    <col min="15626" max="15626" width="14" style="13" bestFit="1" customWidth="1"/>
    <col min="15627" max="15628" width="12.85546875" style="13" bestFit="1" customWidth="1"/>
    <col min="15629" max="15629" width="14" style="13" bestFit="1" customWidth="1"/>
    <col min="15630" max="15630" width="14.42578125" style="13" bestFit="1" customWidth="1"/>
    <col min="15631" max="15872" width="9.140625" style="13"/>
    <col min="15873" max="15873" width="14.42578125" style="13" customWidth="1"/>
    <col min="15874" max="15874" width="14" style="13" bestFit="1" customWidth="1"/>
    <col min="15875" max="15875" width="12.85546875" style="13" bestFit="1" customWidth="1"/>
    <col min="15876" max="15876" width="14" style="13" bestFit="1" customWidth="1"/>
    <col min="15877" max="15878" width="12.85546875" style="13" bestFit="1" customWidth="1"/>
    <col min="15879" max="15879" width="14" style="13" bestFit="1" customWidth="1"/>
    <col min="15880" max="15881" width="12.85546875" style="13" bestFit="1" customWidth="1"/>
    <col min="15882" max="15882" width="14" style="13" bestFit="1" customWidth="1"/>
    <col min="15883" max="15884" width="12.85546875" style="13" bestFit="1" customWidth="1"/>
    <col min="15885" max="15885" width="14" style="13" bestFit="1" customWidth="1"/>
    <col min="15886" max="15886" width="14.42578125" style="13" bestFit="1" customWidth="1"/>
    <col min="15887" max="16128" width="9.140625" style="13"/>
    <col min="16129" max="16129" width="14.42578125" style="13" customWidth="1"/>
    <col min="16130" max="16130" width="14" style="13" bestFit="1" customWidth="1"/>
    <col min="16131" max="16131" width="12.85546875" style="13" bestFit="1" customWidth="1"/>
    <col min="16132" max="16132" width="14" style="13" bestFit="1" customWidth="1"/>
    <col min="16133" max="16134" width="12.85546875" style="13" bestFit="1" customWidth="1"/>
    <col min="16135" max="16135" width="14" style="13" bestFit="1" customWidth="1"/>
    <col min="16136" max="16137" width="12.85546875" style="13" bestFit="1" customWidth="1"/>
    <col min="16138" max="16138" width="14" style="13" bestFit="1" customWidth="1"/>
    <col min="16139" max="16140" width="12.85546875" style="13" bestFit="1" customWidth="1"/>
    <col min="16141" max="16141" width="14" style="13" bestFit="1" customWidth="1"/>
    <col min="16142" max="16142" width="14.42578125" style="13" bestFit="1" customWidth="1"/>
    <col min="16143" max="16384" width="9.140625" style="13"/>
  </cols>
  <sheetData>
    <row r="2" spans="1:15" ht="20.25" x14ac:dyDescent="0.25">
      <c r="A2" s="17" t="s">
        <v>270</v>
      </c>
    </row>
    <row r="4" spans="1:15" s="14" customFormat="1" ht="13.5" x14ac:dyDescent="0.15">
      <c r="A4" s="18" t="s">
        <v>2</v>
      </c>
      <c r="B4" s="18" t="s">
        <v>27</v>
      </c>
      <c r="C4" s="18" t="s">
        <v>28</v>
      </c>
      <c r="D4" s="18" t="s">
        <v>29</v>
      </c>
      <c r="E4" s="18" t="s">
        <v>30</v>
      </c>
      <c r="F4" s="18" t="s">
        <v>31</v>
      </c>
      <c r="G4" s="18" t="s">
        <v>32</v>
      </c>
      <c r="H4" s="18" t="s">
        <v>33</v>
      </c>
      <c r="I4" s="18" t="s">
        <v>34</v>
      </c>
      <c r="J4" s="18" t="s">
        <v>35</v>
      </c>
      <c r="K4" s="18" t="s">
        <v>36</v>
      </c>
      <c r="L4" s="18" t="s">
        <v>37</v>
      </c>
      <c r="M4" s="18" t="s">
        <v>38</v>
      </c>
      <c r="N4" s="18" t="s">
        <v>39</v>
      </c>
      <c r="O4" s="18"/>
    </row>
    <row r="5" spans="1:15" ht="13.5" x14ac:dyDescent="0.15">
      <c r="A5" s="19"/>
      <c r="B5" s="2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3.5" x14ac:dyDescent="0.15">
      <c r="A6" s="19" t="s">
        <v>10</v>
      </c>
      <c r="B6" s="2">
        <v>0</v>
      </c>
      <c r="C6" s="2">
        <v>0</v>
      </c>
      <c r="D6" s="20">
        <v>190190</v>
      </c>
      <c r="E6" s="2">
        <v>0</v>
      </c>
      <c r="F6" s="2">
        <v>0</v>
      </c>
      <c r="G6" s="2">
        <v>158138.75</v>
      </c>
      <c r="H6" s="2">
        <v>0</v>
      </c>
      <c r="I6" s="2">
        <v>0</v>
      </c>
      <c r="J6" s="2">
        <v>131042.45</v>
      </c>
      <c r="K6" s="2">
        <v>0</v>
      </c>
      <c r="L6" s="2">
        <v>0</v>
      </c>
      <c r="M6" s="2"/>
      <c r="N6" s="20">
        <f>SUM(B6:M6)</f>
        <v>479371.2</v>
      </c>
      <c r="O6" s="19"/>
    </row>
    <row r="7" spans="1:15" ht="13.5" x14ac:dyDescent="0.15">
      <c r="A7" s="19" t="s">
        <v>11</v>
      </c>
      <c r="B7" s="2">
        <v>0</v>
      </c>
      <c r="C7" s="2">
        <v>0</v>
      </c>
      <c r="D7" s="20">
        <v>42907.7</v>
      </c>
      <c r="E7" s="2">
        <v>0</v>
      </c>
      <c r="F7" s="2">
        <v>0</v>
      </c>
      <c r="G7" s="2">
        <v>36231.25</v>
      </c>
      <c r="H7" s="2">
        <v>0</v>
      </c>
      <c r="I7" s="2">
        <v>0</v>
      </c>
      <c r="J7" s="2">
        <v>41248.35</v>
      </c>
      <c r="K7" s="2">
        <v>0</v>
      </c>
      <c r="L7" s="2">
        <v>0</v>
      </c>
      <c r="M7" s="2"/>
      <c r="N7" s="20">
        <f t="shared" ref="N7:N20" si="0">SUM(B7:M7)</f>
        <v>120387.29999999999</v>
      </c>
      <c r="O7" s="19"/>
    </row>
    <row r="8" spans="1:15" ht="13.5" x14ac:dyDescent="0.15">
      <c r="A8" s="19" t="s">
        <v>12</v>
      </c>
      <c r="B8" s="2">
        <v>0</v>
      </c>
      <c r="C8" s="2">
        <v>0</v>
      </c>
      <c r="D8" s="20">
        <v>8652958.6500000004</v>
      </c>
      <c r="E8" s="2">
        <v>0</v>
      </c>
      <c r="F8" s="2">
        <v>0</v>
      </c>
      <c r="G8" s="2">
        <v>7522325.4100000001</v>
      </c>
      <c r="H8" s="2">
        <v>0</v>
      </c>
      <c r="I8" s="2">
        <v>0</v>
      </c>
      <c r="J8" s="2">
        <v>8172441.7300000004</v>
      </c>
      <c r="K8" s="2">
        <v>0</v>
      </c>
      <c r="L8" s="2">
        <v>0</v>
      </c>
      <c r="M8" s="2"/>
      <c r="N8" s="20">
        <f t="shared" si="0"/>
        <v>24347725.789999999</v>
      </c>
      <c r="O8" s="19"/>
    </row>
    <row r="9" spans="1:15" ht="13.5" x14ac:dyDescent="0.15">
      <c r="A9" s="19" t="s">
        <v>13</v>
      </c>
      <c r="B9" s="2">
        <v>0</v>
      </c>
      <c r="C9" s="2">
        <v>0</v>
      </c>
      <c r="D9" s="20">
        <v>394697.05</v>
      </c>
      <c r="E9" s="2">
        <v>0</v>
      </c>
      <c r="F9" s="2">
        <v>0</v>
      </c>
      <c r="G9" s="2">
        <v>270388.25</v>
      </c>
      <c r="H9" s="2">
        <v>0</v>
      </c>
      <c r="I9" s="2">
        <v>0</v>
      </c>
      <c r="J9" s="2">
        <v>341525.8</v>
      </c>
      <c r="K9" s="2">
        <v>0</v>
      </c>
      <c r="L9" s="2">
        <v>0</v>
      </c>
      <c r="M9" s="2"/>
      <c r="N9" s="20">
        <f t="shared" si="0"/>
        <v>1006611.1000000001</v>
      </c>
      <c r="O9" s="19"/>
    </row>
    <row r="10" spans="1:15" ht="13.5" x14ac:dyDescent="0.15">
      <c r="A10" s="19" t="s">
        <v>14</v>
      </c>
      <c r="B10" s="2">
        <v>34204.5</v>
      </c>
      <c r="C10" s="2">
        <v>39785.9</v>
      </c>
      <c r="D10" s="20">
        <v>55381.15</v>
      </c>
      <c r="E10" s="20">
        <v>33524.15</v>
      </c>
      <c r="F10" s="2">
        <v>32611.7</v>
      </c>
      <c r="G10" s="2">
        <v>40032.85</v>
      </c>
      <c r="H10" s="2">
        <v>32383.45</v>
      </c>
      <c r="I10" s="2">
        <v>33809.599999999999</v>
      </c>
      <c r="J10" s="2">
        <v>47047</v>
      </c>
      <c r="K10" s="2">
        <v>61053.3</v>
      </c>
      <c r="L10" s="2">
        <v>57831.95</v>
      </c>
      <c r="M10" s="2"/>
      <c r="N10" s="20">
        <f t="shared" si="0"/>
        <v>467665.55</v>
      </c>
      <c r="O10" s="19"/>
    </row>
    <row r="11" spans="1:15" ht="13.5" x14ac:dyDescent="0.15">
      <c r="A11" s="19" t="s">
        <v>15</v>
      </c>
      <c r="B11" s="2">
        <v>0</v>
      </c>
      <c r="C11" s="2">
        <v>0</v>
      </c>
      <c r="D11" s="20">
        <v>2088.9</v>
      </c>
      <c r="E11" s="2">
        <v>0</v>
      </c>
      <c r="F11" s="2">
        <v>0</v>
      </c>
      <c r="G11" s="4">
        <v>594</v>
      </c>
      <c r="H11" s="2">
        <v>0</v>
      </c>
      <c r="I11" s="2">
        <v>0</v>
      </c>
      <c r="J11" s="2">
        <v>918.7</v>
      </c>
      <c r="K11" s="2">
        <v>2144.25</v>
      </c>
      <c r="L11" s="2">
        <v>0</v>
      </c>
      <c r="M11" s="2"/>
      <c r="N11" s="20">
        <f t="shared" si="0"/>
        <v>5745.85</v>
      </c>
      <c r="O11" s="19"/>
    </row>
    <row r="12" spans="1:15" ht="13.5" x14ac:dyDescent="0.15">
      <c r="A12" s="19" t="s">
        <v>16</v>
      </c>
      <c r="B12" s="2">
        <v>564.85</v>
      </c>
      <c r="C12" s="2">
        <v>1529</v>
      </c>
      <c r="D12" s="20">
        <v>1075.25</v>
      </c>
      <c r="E12" s="20">
        <v>2390.85</v>
      </c>
      <c r="F12" s="2">
        <v>182.6</v>
      </c>
      <c r="G12" s="4">
        <v>1062.05</v>
      </c>
      <c r="H12" s="2">
        <v>855.25</v>
      </c>
      <c r="I12" s="2">
        <v>570.9</v>
      </c>
      <c r="J12" s="2">
        <v>1190.2</v>
      </c>
      <c r="K12" s="2">
        <v>2710.4</v>
      </c>
      <c r="L12" s="2">
        <v>1257.8499999999999</v>
      </c>
      <c r="M12" s="2"/>
      <c r="N12" s="20">
        <f t="shared" si="0"/>
        <v>13389.2</v>
      </c>
      <c r="O12" s="19"/>
    </row>
    <row r="13" spans="1:15" ht="13.5" x14ac:dyDescent="0.15">
      <c r="A13" s="19" t="s">
        <v>17</v>
      </c>
      <c r="B13" s="2">
        <v>0</v>
      </c>
      <c r="C13" s="2">
        <v>0</v>
      </c>
      <c r="D13" s="20">
        <v>34779.800000000003</v>
      </c>
      <c r="E13" s="2">
        <v>0</v>
      </c>
      <c r="F13" s="2">
        <v>0</v>
      </c>
      <c r="G13" s="4">
        <v>29186.3</v>
      </c>
      <c r="H13" s="2">
        <v>0</v>
      </c>
      <c r="I13" s="2">
        <v>0</v>
      </c>
      <c r="J13" s="2">
        <v>39147.35</v>
      </c>
      <c r="K13" s="2">
        <v>0</v>
      </c>
      <c r="L13" s="2">
        <v>0</v>
      </c>
      <c r="M13" s="2"/>
      <c r="N13" s="20">
        <f t="shared" si="0"/>
        <v>103113.45000000001</v>
      </c>
      <c r="O13" s="19"/>
    </row>
    <row r="14" spans="1:15" ht="13.5" x14ac:dyDescent="0.15">
      <c r="A14" s="19" t="s">
        <v>18</v>
      </c>
      <c r="B14" s="2">
        <v>2408.4499999999998</v>
      </c>
      <c r="C14" s="2">
        <v>716.65</v>
      </c>
      <c r="D14" s="20">
        <v>1790.25</v>
      </c>
      <c r="E14" s="20">
        <v>2024</v>
      </c>
      <c r="F14" s="2">
        <v>2892.45</v>
      </c>
      <c r="G14" s="4">
        <v>4015</v>
      </c>
      <c r="H14" s="2">
        <v>1989.9</v>
      </c>
      <c r="I14" s="2">
        <v>1223.2</v>
      </c>
      <c r="J14" s="2">
        <v>2160.4</v>
      </c>
      <c r="K14" s="2">
        <v>2219.25</v>
      </c>
      <c r="L14" s="2">
        <v>4007.85</v>
      </c>
      <c r="M14" s="2"/>
      <c r="N14" s="20">
        <f t="shared" si="0"/>
        <v>25447.399999999998</v>
      </c>
      <c r="O14" s="19"/>
    </row>
    <row r="15" spans="1:15" ht="13.5" x14ac:dyDescent="0.15">
      <c r="A15" s="19" t="s">
        <v>19</v>
      </c>
      <c r="B15" s="2">
        <v>0</v>
      </c>
      <c r="C15" s="2">
        <v>0</v>
      </c>
      <c r="D15" s="20">
        <v>4004</v>
      </c>
      <c r="E15" s="2">
        <v>0</v>
      </c>
      <c r="F15" s="2">
        <v>0</v>
      </c>
      <c r="G15" s="4">
        <v>8813.2000000000007</v>
      </c>
      <c r="H15" s="2">
        <v>0</v>
      </c>
      <c r="I15" s="2">
        <v>0</v>
      </c>
      <c r="J15" s="2">
        <v>2940.85</v>
      </c>
      <c r="K15" s="2">
        <v>0</v>
      </c>
      <c r="L15" s="2">
        <v>0</v>
      </c>
      <c r="M15" s="2"/>
      <c r="N15" s="20">
        <f t="shared" si="0"/>
        <v>15758.050000000001</v>
      </c>
      <c r="O15" s="19"/>
    </row>
    <row r="16" spans="1:15" ht="13.5" x14ac:dyDescent="0.15">
      <c r="A16" s="19" t="s">
        <v>20</v>
      </c>
      <c r="B16" s="2">
        <v>71978.5</v>
      </c>
      <c r="C16" s="2">
        <v>71859.149999999994</v>
      </c>
      <c r="D16" s="20">
        <v>50045.05</v>
      </c>
      <c r="E16" s="20">
        <v>61678.65</v>
      </c>
      <c r="F16" s="2">
        <v>70013.899999999994</v>
      </c>
      <c r="G16" s="4">
        <v>66468.05</v>
      </c>
      <c r="H16" s="2">
        <v>36699.300000000003</v>
      </c>
      <c r="I16" s="2">
        <v>49063.3</v>
      </c>
      <c r="J16" s="2">
        <v>64036.5</v>
      </c>
      <c r="K16" s="2">
        <v>64770.75</v>
      </c>
      <c r="L16" s="2">
        <v>98111.2</v>
      </c>
      <c r="M16" s="2"/>
      <c r="N16" s="20">
        <f>SUM(B16:M16)</f>
        <v>704724.34999999986</v>
      </c>
      <c r="O16" s="19"/>
    </row>
    <row r="17" spans="1:15" ht="13.5" x14ac:dyDescent="0.15">
      <c r="A17" s="19" t="s">
        <v>21</v>
      </c>
      <c r="B17" s="2">
        <v>0</v>
      </c>
      <c r="C17" s="2">
        <v>0</v>
      </c>
      <c r="D17" s="20">
        <v>4263.6000000000004</v>
      </c>
      <c r="E17" s="2">
        <v>0</v>
      </c>
      <c r="F17" s="2">
        <v>0</v>
      </c>
      <c r="G17" s="4">
        <v>5017.5</v>
      </c>
      <c r="H17" s="2">
        <v>0</v>
      </c>
      <c r="I17" s="2">
        <v>0</v>
      </c>
      <c r="J17" s="2">
        <v>4197.6000000000004</v>
      </c>
      <c r="K17" s="2">
        <v>0</v>
      </c>
      <c r="L17" s="2">
        <v>0</v>
      </c>
      <c r="M17" s="2"/>
      <c r="N17" s="20">
        <f t="shared" si="0"/>
        <v>13478.7</v>
      </c>
      <c r="O17" s="19"/>
    </row>
    <row r="18" spans="1:15" ht="13.5" x14ac:dyDescent="0.15">
      <c r="A18" s="19" t="s">
        <v>22</v>
      </c>
      <c r="B18" s="2">
        <v>0</v>
      </c>
      <c r="C18" s="2">
        <v>0</v>
      </c>
      <c r="D18" s="20">
        <v>157235.65</v>
      </c>
      <c r="E18" s="2">
        <v>0</v>
      </c>
      <c r="F18" s="2">
        <v>0</v>
      </c>
      <c r="G18" s="4">
        <v>151679</v>
      </c>
      <c r="H18" s="2">
        <v>0</v>
      </c>
      <c r="I18" s="2">
        <v>0</v>
      </c>
      <c r="J18" s="2">
        <v>140943.54999999999</v>
      </c>
      <c r="K18" s="2">
        <v>0</v>
      </c>
      <c r="L18" s="2">
        <v>0</v>
      </c>
      <c r="M18" s="2"/>
      <c r="N18" s="20">
        <f t="shared" si="0"/>
        <v>449858.2</v>
      </c>
      <c r="O18" s="19"/>
    </row>
    <row r="19" spans="1:15" ht="13.5" x14ac:dyDescent="0.15">
      <c r="A19" s="19" t="s">
        <v>23</v>
      </c>
      <c r="B19" s="2">
        <v>0</v>
      </c>
      <c r="C19" s="2">
        <v>0</v>
      </c>
      <c r="D19" s="20">
        <v>19847.3</v>
      </c>
      <c r="E19" s="2">
        <v>0</v>
      </c>
      <c r="F19" s="2">
        <v>0</v>
      </c>
      <c r="G19" s="4">
        <v>7269.9</v>
      </c>
      <c r="H19" s="2">
        <v>0</v>
      </c>
      <c r="I19" s="2">
        <v>0</v>
      </c>
      <c r="J19" s="2">
        <v>2791.25</v>
      </c>
      <c r="K19" s="2">
        <v>0</v>
      </c>
      <c r="L19" s="2">
        <v>0</v>
      </c>
      <c r="M19" s="2"/>
      <c r="N19" s="20">
        <f t="shared" si="0"/>
        <v>29908.449999999997</v>
      </c>
      <c r="O19" s="19"/>
    </row>
    <row r="20" spans="1:15" ht="13.5" x14ac:dyDescent="0.15">
      <c r="A20" s="19" t="s">
        <v>24</v>
      </c>
      <c r="B20" s="2">
        <v>0</v>
      </c>
      <c r="C20" s="2">
        <v>0</v>
      </c>
      <c r="D20" s="2">
        <v>369298.05</v>
      </c>
      <c r="E20" s="20">
        <v>0</v>
      </c>
      <c r="F20" s="2">
        <v>0</v>
      </c>
      <c r="G20" s="4">
        <v>189411.20000000001</v>
      </c>
      <c r="H20" s="2">
        <v>0</v>
      </c>
      <c r="I20" s="2">
        <v>0</v>
      </c>
      <c r="J20" s="2">
        <v>107971.6</v>
      </c>
      <c r="K20" s="2">
        <v>0</v>
      </c>
      <c r="L20" s="2">
        <v>0</v>
      </c>
      <c r="M20" s="2"/>
      <c r="N20" s="20">
        <f t="shared" si="0"/>
        <v>666680.85</v>
      </c>
      <c r="O20" s="19"/>
    </row>
    <row r="21" spans="1:15" ht="13.5" x14ac:dyDescent="0.15">
      <c r="A21" s="19" t="s">
        <v>25</v>
      </c>
      <c r="B21" s="2">
        <v>622946.5</v>
      </c>
      <c r="C21" s="2">
        <v>0</v>
      </c>
      <c r="D21" s="20">
        <v>1305634</v>
      </c>
      <c r="E21" s="20">
        <v>619471.05000000005</v>
      </c>
      <c r="F21" s="2">
        <v>0</v>
      </c>
      <c r="G21" s="4">
        <v>1117908</v>
      </c>
      <c r="H21" s="2">
        <v>420803.35</v>
      </c>
      <c r="I21" s="2">
        <v>589166.6</v>
      </c>
      <c r="J21" s="2">
        <v>474382.15</v>
      </c>
      <c r="K21" s="2">
        <v>602977.65</v>
      </c>
      <c r="L21" s="2">
        <v>752902.15</v>
      </c>
      <c r="M21" s="2"/>
      <c r="N21" s="20">
        <f>SUM(B21:M21)</f>
        <v>6506191.4500000011</v>
      </c>
      <c r="O21" s="19"/>
    </row>
    <row r="22" spans="1:15" ht="13.5" x14ac:dyDescent="0.15">
      <c r="A22" s="19" t="s">
        <v>26</v>
      </c>
      <c r="B22" s="2">
        <v>0</v>
      </c>
      <c r="C22" s="2">
        <v>0</v>
      </c>
      <c r="D22" s="20">
        <v>14005.2</v>
      </c>
      <c r="E22" s="2">
        <v>0</v>
      </c>
      <c r="F22" s="2">
        <v>0</v>
      </c>
      <c r="G22" s="47">
        <v>13844.05</v>
      </c>
      <c r="H22" s="2">
        <v>0</v>
      </c>
      <c r="I22" s="2">
        <v>0</v>
      </c>
      <c r="J22" s="2">
        <v>11322.85</v>
      </c>
      <c r="K22" s="2">
        <v>0</v>
      </c>
      <c r="L22" s="2">
        <v>0</v>
      </c>
      <c r="M22" s="2"/>
      <c r="N22" s="20">
        <f>SUM(B22:M22)</f>
        <v>39172.1</v>
      </c>
      <c r="O22" s="19"/>
    </row>
    <row r="23" spans="1:15" ht="13.5" x14ac:dyDescent="0.1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 t="s">
        <v>260</v>
      </c>
      <c r="L23" s="20"/>
      <c r="M23" s="20"/>
      <c r="N23" s="20"/>
      <c r="O23" s="19"/>
    </row>
    <row r="24" spans="1:15" ht="14.25" thickBot="1" x14ac:dyDescent="0.2">
      <c r="A24" s="19" t="s">
        <v>9</v>
      </c>
      <c r="B24" s="48">
        <f>SUM(B6:B23)</f>
        <v>732102.8</v>
      </c>
      <c r="C24" s="48">
        <f t="shared" ref="C24:M24" si="1">SUM(C6:C23)</f>
        <v>113890.7</v>
      </c>
      <c r="D24" s="48">
        <f t="shared" si="1"/>
        <v>11300201.600000003</v>
      </c>
      <c r="E24" s="48">
        <f t="shared" si="1"/>
        <v>719088.70000000007</v>
      </c>
      <c r="F24" s="48">
        <f t="shared" si="1"/>
        <v>105700.65</v>
      </c>
      <c r="G24" s="48">
        <f t="shared" si="1"/>
        <v>9622384.7599999998</v>
      </c>
      <c r="H24" s="48">
        <f t="shared" si="1"/>
        <v>492731.25</v>
      </c>
      <c r="I24" s="48">
        <f t="shared" si="1"/>
        <v>673833.6</v>
      </c>
      <c r="J24" s="48">
        <f t="shared" si="1"/>
        <v>9585308.3299999982</v>
      </c>
      <c r="K24" s="48">
        <f t="shared" si="1"/>
        <v>735875.60000000009</v>
      </c>
      <c r="L24" s="48">
        <f t="shared" si="1"/>
        <v>914111</v>
      </c>
      <c r="M24" s="48">
        <f t="shared" si="1"/>
        <v>0</v>
      </c>
      <c r="N24" s="48">
        <f>SUM(N6:N22)</f>
        <v>34995228.990000002</v>
      </c>
      <c r="O24" s="19"/>
    </row>
    <row r="25" spans="1:15" ht="14.25" thickTop="1" x14ac:dyDescent="0.1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/>
    </row>
    <row r="26" spans="1:15" ht="13.5" x14ac:dyDescent="0.1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/>
    </row>
    <row r="39" spans="1:1" x14ac:dyDescent="0.15">
      <c r="A39" s="13" t="s">
        <v>261</v>
      </c>
    </row>
  </sheetData>
  <printOptions horizontalCentered="1"/>
  <pageMargins left="0" right="0" top="0.5" bottom="0.5" header="0.5" footer="0.5"/>
  <pageSetup paperSize="5" scale="92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O39"/>
  <sheetViews>
    <sheetView workbookViewId="0"/>
  </sheetViews>
  <sheetFormatPr defaultRowHeight="12" x14ac:dyDescent="0.15"/>
  <cols>
    <col min="1" max="1" width="14.140625" style="13" customWidth="1"/>
    <col min="2" max="13" width="15" style="13" bestFit="1" customWidth="1"/>
    <col min="14" max="14" width="16.140625" style="13" bestFit="1" customWidth="1"/>
    <col min="15" max="256" width="9.140625" style="13"/>
    <col min="257" max="257" width="14.140625" style="13" customWidth="1"/>
    <col min="258" max="268" width="14" style="13" bestFit="1" customWidth="1"/>
    <col min="269" max="269" width="13.85546875" style="13" bestFit="1" customWidth="1"/>
    <col min="270" max="270" width="15" style="13" bestFit="1" customWidth="1"/>
    <col min="271" max="512" width="9.140625" style="13"/>
    <col min="513" max="513" width="14.140625" style="13" customWidth="1"/>
    <col min="514" max="524" width="14" style="13" bestFit="1" customWidth="1"/>
    <col min="525" max="525" width="13.85546875" style="13" bestFit="1" customWidth="1"/>
    <col min="526" max="526" width="15" style="13" bestFit="1" customWidth="1"/>
    <col min="527" max="768" width="9.140625" style="13"/>
    <col min="769" max="769" width="14.140625" style="13" customWidth="1"/>
    <col min="770" max="780" width="14" style="13" bestFit="1" customWidth="1"/>
    <col min="781" max="781" width="13.85546875" style="13" bestFit="1" customWidth="1"/>
    <col min="782" max="782" width="15" style="13" bestFit="1" customWidth="1"/>
    <col min="783" max="1024" width="9.140625" style="13"/>
    <col min="1025" max="1025" width="14.140625" style="13" customWidth="1"/>
    <col min="1026" max="1036" width="14" style="13" bestFit="1" customWidth="1"/>
    <col min="1037" max="1037" width="13.85546875" style="13" bestFit="1" customWidth="1"/>
    <col min="1038" max="1038" width="15" style="13" bestFit="1" customWidth="1"/>
    <col min="1039" max="1280" width="9.140625" style="13"/>
    <col min="1281" max="1281" width="14.140625" style="13" customWidth="1"/>
    <col min="1282" max="1292" width="14" style="13" bestFit="1" customWidth="1"/>
    <col min="1293" max="1293" width="13.85546875" style="13" bestFit="1" customWidth="1"/>
    <col min="1294" max="1294" width="15" style="13" bestFit="1" customWidth="1"/>
    <col min="1295" max="1536" width="9.140625" style="13"/>
    <col min="1537" max="1537" width="14.140625" style="13" customWidth="1"/>
    <col min="1538" max="1548" width="14" style="13" bestFit="1" customWidth="1"/>
    <col min="1549" max="1549" width="13.85546875" style="13" bestFit="1" customWidth="1"/>
    <col min="1550" max="1550" width="15" style="13" bestFit="1" customWidth="1"/>
    <col min="1551" max="1792" width="9.140625" style="13"/>
    <col min="1793" max="1793" width="14.140625" style="13" customWidth="1"/>
    <col min="1794" max="1804" width="14" style="13" bestFit="1" customWidth="1"/>
    <col min="1805" max="1805" width="13.85546875" style="13" bestFit="1" customWidth="1"/>
    <col min="1806" max="1806" width="15" style="13" bestFit="1" customWidth="1"/>
    <col min="1807" max="2048" width="9.140625" style="13"/>
    <col min="2049" max="2049" width="14.140625" style="13" customWidth="1"/>
    <col min="2050" max="2060" width="14" style="13" bestFit="1" customWidth="1"/>
    <col min="2061" max="2061" width="13.85546875" style="13" bestFit="1" customWidth="1"/>
    <col min="2062" max="2062" width="15" style="13" bestFit="1" customWidth="1"/>
    <col min="2063" max="2304" width="9.140625" style="13"/>
    <col min="2305" max="2305" width="14.140625" style="13" customWidth="1"/>
    <col min="2306" max="2316" width="14" style="13" bestFit="1" customWidth="1"/>
    <col min="2317" max="2317" width="13.85546875" style="13" bestFit="1" customWidth="1"/>
    <col min="2318" max="2318" width="15" style="13" bestFit="1" customWidth="1"/>
    <col min="2319" max="2560" width="9.140625" style="13"/>
    <col min="2561" max="2561" width="14.140625" style="13" customWidth="1"/>
    <col min="2562" max="2572" width="14" style="13" bestFit="1" customWidth="1"/>
    <col min="2573" max="2573" width="13.85546875" style="13" bestFit="1" customWidth="1"/>
    <col min="2574" max="2574" width="15" style="13" bestFit="1" customWidth="1"/>
    <col min="2575" max="2816" width="9.140625" style="13"/>
    <col min="2817" max="2817" width="14.140625" style="13" customWidth="1"/>
    <col min="2818" max="2828" width="14" style="13" bestFit="1" customWidth="1"/>
    <col min="2829" max="2829" width="13.85546875" style="13" bestFit="1" customWidth="1"/>
    <col min="2830" max="2830" width="15" style="13" bestFit="1" customWidth="1"/>
    <col min="2831" max="3072" width="9.140625" style="13"/>
    <col min="3073" max="3073" width="14.140625" style="13" customWidth="1"/>
    <col min="3074" max="3084" width="14" style="13" bestFit="1" customWidth="1"/>
    <col min="3085" max="3085" width="13.85546875" style="13" bestFit="1" customWidth="1"/>
    <col min="3086" max="3086" width="15" style="13" bestFit="1" customWidth="1"/>
    <col min="3087" max="3328" width="9.140625" style="13"/>
    <col min="3329" max="3329" width="14.140625" style="13" customWidth="1"/>
    <col min="3330" max="3340" width="14" style="13" bestFit="1" customWidth="1"/>
    <col min="3341" max="3341" width="13.85546875" style="13" bestFit="1" customWidth="1"/>
    <col min="3342" max="3342" width="15" style="13" bestFit="1" customWidth="1"/>
    <col min="3343" max="3584" width="9.140625" style="13"/>
    <col min="3585" max="3585" width="14.140625" style="13" customWidth="1"/>
    <col min="3586" max="3596" width="14" style="13" bestFit="1" customWidth="1"/>
    <col min="3597" max="3597" width="13.85546875" style="13" bestFit="1" customWidth="1"/>
    <col min="3598" max="3598" width="15" style="13" bestFit="1" customWidth="1"/>
    <col min="3599" max="3840" width="9.140625" style="13"/>
    <col min="3841" max="3841" width="14.140625" style="13" customWidth="1"/>
    <col min="3842" max="3852" width="14" style="13" bestFit="1" customWidth="1"/>
    <col min="3853" max="3853" width="13.85546875" style="13" bestFit="1" customWidth="1"/>
    <col min="3854" max="3854" width="15" style="13" bestFit="1" customWidth="1"/>
    <col min="3855" max="4096" width="9.140625" style="13"/>
    <col min="4097" max="4097" width="14.140625" style="13" customWidth="1"/>
    <col min="4098" max="4108" width="14" style="13" bestFit="1" customWidth="1"/>
    <col min="4109" max="4109" width="13.85546875" style="13" bestFit="1" customWidth="1"/>
    <col min="4110" max="4110" width="15" style="13" bestFit="1" customWidth="1"/>
    <col min="4111" max="4352" width="9.140625" style="13"/>
    <col min="4353" max="4353" width="14.140625" style="13" customWidth="1"/>
    <col min="4354" max="4364" width="14" style="13" bestFit="1" customWidth="1"/>
    <col min="4365" max="4365" width="13.85546875" style="13" bestFit="1" customWidth="1"/>
    <col min="4366" max="4366" width="15" style="13" bestFit="1" customWidth="1"/>
    <col min="4367" max="4608" width="9.140625" style="13"/>
    <col min="4609" max="4609" width="14.140625" style="13" customWidth="1"/>
    <col min="4610" max="4620" width="14" style="13" bestFit="1" customWidth="1"/>
    <col min="4621" max="4621" width="13.85546875" style="13" bestFit="1" customWidth="1"/>
    <col min="4622" max="4622" width="15" style="13" bestFit="1" customWidth="1"/>
    <col min="4623" max="4864" width="9.140625" style="13"/>
    <col min="4865" max="4865" width="14.140625" style="13" customWidth="1"/>
    <col min="4866" max="4876" width="14" style="13" bestFit="1" customWidth="1"/>
    <col min="4877" max="4877" width="13.85546875" style="13" bestFit="1" customWidth="1"/>
    <col min="4878" max="4878" width="15" style="13" bestFit="1" customWidth="1"/>
    <col min="4879" max="5120" width="9.140625" style="13"/>
    <col min="5121" max="5121" width="14.140625" style="13" customWidth="1"/>
    <col min="5122" max="5132" width="14" style="13" bestFit="1" customWidth="1"/>
    <col min="5133" max="5133" width="13.85546875" style="13" bestFit="1" customWidth="1"/>
    <col min="5134" max="5134" width="15" style="13" bestFit="1" customWidth="1"/>
    <col min="5135" max="5376" width="9.140625" style="13"/>
    <col min="5377" max="5377" width="14.140625" style="13" customWidth="1"/>
    <col min="5378" max="5388" width="14" style="13" bestFit="1" customWidth="1"/>
    <col min="5389" max="5389" width="13.85546875" style="13" bestFit="1" customWidth="1"/>
    <col min="5390" max="5390" width="15" style="13" bestFit="1" customWidth="1"/>
    <col min="5391" max="5632" width="9.140625" style="13"/>
    <col min="5633" max="5633" width="14.140625" style="13" customWidth="1"/>
    <col min="5634" max="5644" width="14" style="13" bestFit="1" customWidth="1"/>
    <col min="5645" max="5645" width="13.85546875" style="13" bestFit="1" customWidth="1"/>
    <col min="5646" max="5646" width="15" style="13" bestFit="1" customWidth="1"/>
    <col min="5647" max="5888" width="9.140625" style="13"/>
    <col min="5889" max="5889" width="14.140625" style="13" customWidth="1"/>
    <col min="5890" max="5900" width="14" style="13" bestFit="1" customWidth="1"/>
    <col min="5901" max="5901" width="13.85546875" style="13" bestFit="1" customWidth="1"/>
    <col min="5902" max="5902" width="15" style="13" bestFit="1" customWidth="1"/>
    <col min="5903" max="6144" width="9.140625" style="13"/>
    <col min="6145" max="6145" width="14.140625" style="13" customWidth="1"/>
    <col min="6146" max="6156" width="14" style="13" bestFit="1" customWidth="1"/>
    <col min="6157" max="6157" width="13.85546875" style="13" bestFit="1" customWidth="1"/>
    <col min="6158" max="6158" width="15" style="13" bestFit="1" customWidth="1"/>
    <col min="6159" max="6400" width="9.140625" style="13"/>
    <col min="6401" max="6401" width="14.140625" style="13" customWidth="1"/>
    <col min="6402" max="6412" width="14" style="13" bestFit="1" customWidth="1"/>
    <col min="6413" max="6413" width="13.85546875" style="13" bestFit="1" customWidth="1"/>
    <col min="6414" max="6414" width="15" style="13" bestFit="1" customWidth="1"/>
    <col min="6415" max="6656" width="9.140625" style="13"/>
    <col min="6657" max="6657" width="14.140625" style="13" customWidth="1"/>
    <col min="6658" max="6668" width="14" style="13" bestFit="1" customWidth="1"/>
    <col min="6669" max="6669" width="13.85546875" style="13" bestFit="1" customWidth="1"/>
    <col min="6670" max="6670" width="15" style="13" bestFit="1" customWidth="1"/>
    <col min="6671" max="6912" width="9.140625" style="13"/>
    <col min="6913" max="6913" width="14.140625" style="13" customWidth="1"/>
    <col min="6914" max="6924" width="14" style="13" bestFit="1" customWidth="1"/>
    <col min="6925" max="6925" width="13.85546875" style="13" bestFit="1" customWidth="1"/>
    <col min="6926" max="6926" width="15" style="13" bestFit="1" customWidth="1"/>
    <col min="6927" max="7168" width="9.140625" style="13"/>
    <col min="7169" max="7169" width="14.140625" style="13" customWidth="1"/>
    <col min="7170" max="7180" width="14" style="13" bestFit="1" customWidth="1"/>
    <col min="7181" max="7181" width="13.85546875" style="13" bestFit="1" customWidth="1"/>
    <col min="7182" max="7182" width="15" style="13" bestFit="1" customWidth="1"/>
    <col min="7183" max="7424" width="9.140625" style="13"/>
    <col min="7425" max="7425" width="14.140625" style="13" customWidth="1"/>
    <col min="7426" max="7436" width="14" style="13" bestFit="1" customWidth="1"/>
    <col min="7437" max="7437" width="13.85546875" style="13" bestFit="1" customWidth="1"/>
    <col min="7438" max="7438" width="15" style="13" bestFit="1" customWidth="1"/>
    <col min="7439" max="7680" width="9.140625" style="13"/>
    <col min="7681" max="7681" width="14.140625" style="13" customWidth="1"/>
    <col min="7682" max="7692" width="14" style="13" bestFit="1" customWidth="1"/>
    <col min="7693" max="7693" width="13.85546875" style="13" bestFit="1" customWidth="1"/>
    <col min="7694" max="7694" width="15" style="13" bestFit="1" customWidth="1"/>
    <col min="7695" max="7936" width="9.140625" style="13"/>
    <col min="7937" max="7937" width="14.140625" style="13" customWidth="1"/>
    <col min="7938" max="7948" width="14" style="13" bestFit="1" customWidth="1"/>
    <col min="7949" max="7949" width="13.85546875" style="13" bestFit="1" customWidth="1"/>
    <col min="7950" max="7950" width="15" style="13" bestFit="1" customWidth="1"/>
    <col min="7951" max="8192" width="9.140625" style="13"/>
    <col min="8193" max="8193" width="14.140625" style="13" customWidth="1"/>
    <col min="8194" max="8204" width="14" style="13" bestFit="1" customWidth="1"/>
    <col min="8205" max="8205" width="13.85546875" style="13" bestFit="1" customWidth="1"/>
    <col min="8206" max="8206" width="15" style="13" bestFit="1" customWidth="1"/>
    <col min="8207" max="8448" width="9.140625" style="13"/>
    <col min="8449" max="8449" width="14.140625" style="13" customWidth="1"/>
    <col min="8450" max="8460" width="14" style="13" bestFit="1" customWidth="1"/>
    <col min="8461" max="8461" width="13.85546875" style="13" bestFit="1" customWidth="1"/>
    <col min="8462" max="8462" width="15" style="13" bestFit="1" customWidth="1"/>
    <col min="8463" max="8704" width="9.140625" style="13"/>
    <col min="8705" max="8705" width="14.140625" style="13" customWidth="1"/>
    <col min="8706" max="8716" width="14" style="13" bestFit="1" customWidth="1"/>
    <col min="8717" max="8717" width="13.85546875" style="13" bestFit="1" customWidth="1"/>
    <col min="8718" max="8718" width="15" style="13" bestFit="1" customWidth="1"/>
    <col min="8719" max="8960" width="9.140625" style="13"/>
    <col min="8961" max="8961" width="14.140625" style="13" customWidth="1"/>
    <col min="8962" max="8972" width="14" style="13" bestFit="1" customWidth="1"/>
    <col min="8973" max="8973" width="13.85546875" style="13" bestFit="1" customWidth="1"/>
    <col min="8974" max="8974" width="15" style="13" bestFit="1" customWidth="1"/>
    <col min="8975" max="9216" width="9.140625" style="13"/>
    <col min="9217" max="9217" width="14.140625" style="13" customWidth="1"/>
    <col min="9218" max="9228" width="14" style="13" bestFit="1" customWidth="1"/>
    <col min="9229" max="9229" width="13.85546875" style="13" bestFit="1" customWidth="1"/>
    <col min="9230" max="9230" width="15" style="13" bestFit="1" customWidth="1"/>
    <col min="9231" max="9472" width="9.140625" style="13"/>
    <col min="9473" max="9473" width="14.140625" style="13" customWidth="1"/>
    <col min="9474" max="9484" width="14" style="13" bestFit="1" customWidth="1"/>
    <col min="9485" max="9485" width="13.85546875" style="13" bestFit="1" customWidth="1"/>
    <col min="9486" max="9486" width="15" style="13" bestFit="1" customWidth="1"/>
    <col min="9487" max="9728" width="9.140625" style="13"/>
    <col min="9729" max="9729" width="14.140625" style="13" customWidth="1"/>
    <col min="9730" max="9740" width="14" style="13" bestFit="1" customWidth="1"/>
    <col min="9741" max="9741" width="13.85546875" style="13" bestFit="1" customWidth="1"/>
    <col min="9742" max="9742" width="15" style="13" bestFit="1" customWidth="1"/>
    <col min="9743" max="9984" width="9.140625" style="13"/>
    <col min="9985" max="9985" width="14.140625" style="13" customWidth="1"/>
    <col min="9986" max="9996" width="14" style="13" bestFit="1" customWidth="1"/>
    <col min="9997" max="9997" width="13.85546875" style="13" bestFit="1" customWidth="1"/>
    <col min="9998" max="9998" width="15" style="13" bestFit="1" customWidth="1"/>
    <col min="9999" max="10240" width="9.140625" style="13"/>
    <col min="10241" max="10241" width="14.140625" style="13" customWidth="1"/>
    <col min="10242" max="10252" width="14" style="13" bestFit="1" customWidth="1"/>
    <col min="10253" max="10253" width="13.85546875" style="13" bestFit="1" customWidth="1"/>
    <col min="10254" max="10254" width="15" style="13" bestFit="1" customWidth="1"/>
    <col min="10255" max="10496" width="9.140625" style="13"/>
    <col min="10497" max="10497" width="14.140625" style="13" customWidth="1"/>
    <col min="10498" max="10508" width="14" style="13" bestFit="1" customWidth="1"/>
    <col min="10509" max="10509" width="13.85546875" style="13" bestFit="1" customWidth="1"/>
    <col min="10510" max="10510" width="15" style="13" bestFit="1" customWidth="1"/>
    <col min="10511" max="10752" width="9.140625" style="13"/>
    <col min="10753" max="10753" width="14.140625" style="13" customWidth="1"/>
    <col min="10754" max="10764" width="14" style="13" bestFit="1" customWidth="1"/>
    <col min="10765" max="10765" width="13.85546875" style="13" bestFit="1" customWidth="1"/>
    <col min="10766" max="10766" width="15" style="13" bestFit="1" customWidth="1"/>
    <col min="10767" max="11008" width="9.140625" style="13"/>
    <col min="11009" max="11009" width="14.140625" style="13" customWidth="1"/>
    <col min="11010" max="11020" width="14" style="13" bestFit="1" customWidth="1"/>
    <col min="11021" max="11021" width="13.85546875" style="13" bestFit="1" customWidth="1"/>
    <col min="11022" max="11022" width="15" style="13" bestFit="1" customWidth="1"/>
    <col min="11023" max="11264" width="9.140625" style="13"/>
    <col min="11265" max="11265" width="14.140625" style="13" customWidth="1"/>
    <col min="11266" max="11276" width="14" style="13" bestFit="1" customWidth="1"/>
    <col min="11277" max="11277" width="13.85546875" style="13" bestFit="1" customWidth="1"/>
    <col min="11278" max="11278" width="15" style="13" bestFit="1" customWidth="1"/>
    <col min="11279" max="11520" width="9.140625" style="13"/>
    <col min="11521" max="11521" width="14.140625" style="13" customWidth="1"/>
    <col min="11522" max="11532" width="14" style="13" bestFit="1" customWidth="1"/>
    <col min="11533" max="11533" width="13.85546875" style="13" bestFit="1" customWidth="1"/>
    <col min="11534" max="11534" width="15" style="13" bestFit="1" customWidth="1"/>
    <col min="11535" max="11776" width="9.140625" style="13"/>
    <col min="11777" max="11777" width="14.140625" style="13" customWidth="1"/>
    <col min="11778" max="11788" width="14" style="13" bestFit="1" customWidth="1"/>
    <col min="11789" max="11789" width="13.85546875" style="13" bestFit="1" customWidth="1"/>
    <col min="11790" max="11790" width="15" style="13" bestFit="1" customWidth="1"/>
    <col min="11791" max="12032" width="9.140625" style="13"/>
    <col min="12033" max="12033" width="14.140625" style="13" customWidth="1"/>
    <col min="12034" max="12044" width="14" style="13" bestFit="1" customWidth="1"/>
    <col min="12045" max="12045" width="13.85546875" style="13" bestFit="1" customWidth="1"/>
    <col min="12046" max="12046" width="15" style="13" bestFit="1" customWidth="1"/>
    <col min="12047" max="12288" width="9.140625" style="13"/>
    <col min="12289" max="12289" width="14.140625" style="13" customWidth="1"/>
    <col min="12290" max="12300" width="14" style="13" bestFit="1" customWidth="1"/>
    <col min="12301" max="12301" width="13.85546875" style="13" bestFit="1" customWidth="1"/>
    <col min="12302" max="12302" width="15" style="13" bestFit="1" customWidth="1"/>
    <col min="12303" max="12544" width="9.140625" style="13"/>
    <col min="12545" max="12545" width="14.140625" style="13" customWidth="1"/>
    <col min="12546" max="12556" width="14" style="13" bestFit="1" customWidth="1"/>
    <col min="12557" max="12557" width="13.85546875" style="13" bestFit="1" customWidth="1"/>
    <col min="12558" max="12558" width="15" style="13" bestFit="1" customWidth="1"/>
    <col min="12559" max="12800" width="9.140625" style="13"/>
    <col min="12801" max="12801" width="14.140625" style="13" customWidth="1"/>
    <col min="12802" max="12812" width="14" style="13" bestFit="1" customWidth="1"/>
    <col min="12813" max="12813" width="13.85546875" style="13" bestFit="1" customWidth="1"/>
    <col min="12814" max="12814" width="15" style="13" bestFit="1" customWidth="1"/>
    <col min="12815" max="13056" width="9.140625" style="13"/>
    <col min="13057" max="13057" width="14.140625" style="13" customWidth="1"/>
    <col min="13058" max="13068" width="14" style="13" bestFit="1" customWidth="1"/>
    <col min="13069" max="13069" width="13.85546875" style="13" bestFit="1" customWidth="1"/>
    <col min="13070" max="13070" width="15" style="13" bestFit="1" customWidth="1"/>
    <col min="13071" max="13312" width="9.140625" style="13"/>
    <col min="13313" max="13313" width="14.140625" style="13" customWidth="1"/>
    <col min="13314" max="13324" width="14" style="13" bestFit="1" customWidth="1"/>
    <col min="13325" max="13325" width="13.85546875" style="13" bestFit="1" customWidth="1"/>
    <col min="13326" max="13326" width="15" style="13" bestFit="1" customWidth="1"/>
    <col min="13327" max="13568" width="9.140625" style="13"/>
    <col min="13569" max="13569" width="14.140625" style="13" customWidth="1"/>
    <col min="13570" max="13580" width="14" style="13" bestFit="1" customWidth="1"/>
    <col min="13581" max="13581" width="13.85546875" style="13" bestFit="1" customWidth="1"/>
    <col min="13582" max="13582" width="15" style="13" bestFit="1" customWidth="1"/>
    <col min="13583" max="13824" width="9.140625" style="13"/>
    <col min="13825" max="13825" width="14.140625" style="13" customWidth="1"/>
    <col min="13826" max="13836" width="14" style="13" bestFit="1" customWidth="1"/>
    <col min="13837" max="13837" width="13.85546875" style="13" bestFit="1" customWidth="1"/>
    <col min="13838" max="13838" width="15" style="13" bestFit="1" customWidth="1"/>
    <col min="13839" max="14080" width="9.140625" style="13"/>
    <col min="14081" max="14081" width="14.140625" style="13" customWidth="1"/>
    <col min="14082" max="14092" width="14" style="13" bestFit="1" customWidth="1"/>
    <col min="14093" max="14093" width="13.85546875" style="13" bestFit="1" customWidth="1"/>
    <col min="14094" max="14094" width="15" style="13" bestFit="1" customWidth="1"/>
    <col min="14095" max="14336" width="9.140625" style="13"/>
    <col min="14337" max="14337" width="14.140625" style="13" customWidth="1"/>
    <col min="14338" max="14348" width="14" style="13" bestFit="1" customWidth="1"/>
    <col min="14349" max="14349" width="13.85546875" style="13" bestFit="1" customWidth="1"/>
    <col min="14350" max="14350" width="15" style="13" bestFit="1" customWidth="1"/>
    <col min="14351" max="14592" width="9.140625" style="13"/>
    <col min="14593" max="14593" width="14.140625" style="13" customWidth="1"/>
    <col min="14594" max="14604" width="14" style="13" bestFit="1" customWidth="1"/>
    <col min="14605" max="14605" width="13.85546875" style="13" bestFit="1" customWidth="1"/>
    <col min="14606" max="14606" width="15" style="13" bestFit="1" customWidth="1"/>
    <col min="14607" max="14848" width="9.140625" style="13"/>
    <col min="14849" max="14849" width="14.140625" style="13" customWidth="1"/>
    <col min="14850" max="14860" width="14" style="13" bestFit="1" customWidth="1"/>
    <col min="14861" max="14861" width="13.85546875" style="13" bestFit="1" customWidth="1"/>
    <col min="14862" max="14862" width="15" style="13" bestFit="1" customWidth="1"/>
    <col min="14863" max="15104" width="9.140625" style="13"/>
    <col min="15105" max="15105" width="14.140625" style="13" customWidth="1"/>
    <col min="15106" max="15116" width="14" style="13" bestFit="1" customWidth="1"/>
    <col min="15117" max="15117" width="13.85546875" style="13" bestFit="1" customWidth="1"/>
    <col min="15118" max="15118" width="15" style="13" bestFit="1" customWidth="1"/>
    <col min="15119" max="15360" width="9.140625" style="13"/>
    <col min="15361" max="15361" width="14.140625" style="13" customWidth="1"/>
    <col min="15362" max="15372" width="14" style="13" bestFit="1" customWidth="1"/>
    <col min="15373" max="15373" width="13.85546875" style="13" bestFit="1" customWidth="1"/>
    <col min="15374" max="15374" width="15" style="13" bestFit="1" customWidth="1"/>
    <col min="15375" max="15616" width="9.140625" style="13"/>
    <col min="15617" max="15617" width="14.140625" style="13" customWidth="1"/>
    <col min="15618" max="15628" width="14" style="13" bestFit="1" customWidth="1"/>
    <col min="15629" max="15629" width="13.85546875" style="13" bestFit="1" customWidth="1"/>
    <col min="15630" max="15630" width="15" style="13" bestFit="1" customWidth="1"/>
    <col min="15631" max="15872" width="9.140625" style="13"/>
    <col min="15873" max="15873" width="14.140625" style="13" customWidth="1"/>
    <col min="15874" max="15884" width="14" style="13" bestFit="1" customWidth="1"/>
    <col min="15885" max="15885" width="13.85546875" style="13" bestFit="1" customWidth="1"/>
    <col min="15886" max="15886" width="15" style="13" bestFit="1" customWidth="1"/>
    <col min="15887" max="16128" width="9.140625" style="13"/>
    <col min="16129" max="16129" width="14.140625" style="13" customWidth="1"/>
    <col min="16130" max="16140" width="14" style="13" bestFit="1" customWidth="1"/>
    <col min="16141" max="16141" width="13.85546875" style="13" bestFit="1" customWidth="1"/>
    <col min="16142" max="16142" width="15" style="13" bestFit="1" customWidth="1"/>
    <col min="16143" max="16384" width="9.140625" style="13"/>
  </cols>
  <sheetData>
    <row r="2" spans="1:15" ht="20.25" x14ac:dyDescent="0.25">
      <c r="A2" s="17" t="s">
        <v>277</v>
      </c>
    </row>
    <row r="4" spans="1:15" s="14" customFormat="1" ht="13.5" x14ac:dyDescent="0.15">
      <c r="A4" s="18" t="s">
        <v>2</v>
      </c>
      <c r="B4" s="18" t="s">
        <v>27</v>
      </c>
      <c r="C4" s="18" t="s">
        <v>28</v>
      </c>
      <c r="D4" s="18" t="s">
        <v>29</v>
      </c>
      <c r="E4" s="18" t="s">
        <v>30</v>
      </c>
      <c r="F4" s="18" t="s">
        <v>31</v>
      </c>
      <c r="G4" s="18" t="s">
        <v>32</v>
      </c>
      <c r="H4" s="18" t="s">
        <v>33</v>
      </c>
      <c r="I4" s="18" t="s">
        <v>34</v>
      </c>
      <c r="J4" s="18" t="s">
        <v>35</v>
      </c>
      <c r="K4" s="18" t="s">
        <v>36</v>
      </c>
      <c r="L4" s="18" t="s">
        <v>37</v>
      </c>
      <c r="M4" s="18" t="s">
        <v>38</v>
      </c>
      <c r="N4" s="18" t="s">
        <v>39</v>
      </c>
      <c r="O4" s="18"/>
    </row>
    <row r="5" spans="1:15" ht="13.5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3.5" x14ac:dyDescent="0.15">
      <c r="A6" s="19" t="s">
        <v>10</v>
      </c>
      <c r="B6" s="2">
        <v>288966.55</v>
      </c>
      <c r="C6" s="2">
        <v>298595.84000000003</v>
      </c>
      <c r="D6" s="20">
        <v>295823.53999999998</v>
      </c>
      <c r="E6" s="20">
        <v>299907.95</v>
      </c>
      <c r="F6" s="20">
        <v>276319.15999999997</v>
      </c>
      <c r="G6" s="20">
        <v>286533.82</v>
      </c>
      <c r="H6" s="2">
        <v>296767.40999999997</v>
      </c>
      <c r="I6" s="20">
        <v>255134.23</v>
      </c>
      <c r="J6" s="20">
        <v>298855.14</v>
      </c>
      <c r="K6" s="2">
        <v>298406.65000000002</v>
      </c>
      <c r="L6" s="2">
        <v>302267.43</v>
      </c>
      <c r="M6" s="2"/>
      <c r="N6" s="20">
        <f>SUM(B6:M6)</f>
        <v>3197577.72</v>
      </c>
      <c r="O6" s="19"/>
    </row>
    <row r="7" spans="1:15" ht="13.5" x14ac:dyDescent="0.15">
      <c r="A7" s="19" t="s">
        <v>11</v>
      </c>
      <c r="B7" s="2">
        <v>126634.99</v>
      </c>
      <c r="C7" s="2">
        <v>143668.76999999999</v>
      </c>
      <c r="D7" s="20">
        <v>121428.48</v>
      </c>
      <c r="E7" s="20">
        <v>154337.64000000001</v>
      </c>
      <c r="F7" s="20">
        <v>146929.01999999999</v>
      </c>
      <c r="G7" s="20">
        <v>117584.69</v>
      </c>
      <c r="H7" s="2">
        <v>161904.54</v>
      </c>
      <c r="I7" s="20">
        <v>97947.31</v>
      </c>
      <c r="J7" s="20">
        <v>139529.78</v>
      </c>
      <c r="K7" s="2">
        <v>188198.69</v>
      </c>
      <c r="L7" s="2">
        <v>135327.54999999999</v>
      </c>
      <c r="M7" s="2"/>
      <c r="N7" s="20">
        <f t="shared" ref="N7:N22" si="0">SUM(B7:M7)</f>
        <v>1533491.4600000002</v>
      </c>
      <c r="O7" s="19"/>
    </row>
    <row r="8" spans="1:15" ht="13.5" x14ac:dyDescent="0.15">
      <c r="A8" s="19" t="s">
        <v>12</v>
      </c>
      <c r="B8" s="2">
        <v>12190954.76</v>
      </c>
      <c r="C8" s="2">
        <v>12729110.810000001</v>
      </c>
      <c r="D8" s="20">
        <v>12427122.24</v>
      </c>
      <c r="E8" s="20">
        <v>12626992.42</v>
      </c>
      <c r="F8" s="20">
        <v>12302277.57</v>
      </c>
      <c r="G8" s="20">
        <v>12995462.220000001</v>
      </c>
      <c r="H8" s="2">
        <v>13257050.060000001</v>
      </c>
      <c r="I8" s="20">
        <v>11442251.970000001</v>
      </c>
      <c r="J8" s="20">
        <v>13466966.27</v>
      </c>
      <c r="K8" s="2">
        <v>13317341.9</v>
      </c>
      <c r="L8" s="2">
        <v>13177788.630000001</v>
      </c>
      <c r="M8" s="2"/>
      <c r="N8" s="20">
        <f t="shared" si="0"/>
        <v>139933318.85000002</v>
      </c>
      <c r="O8" s="19"/>
    </row>
    <row r="9" spans="1:15" ht="13.5" x14ac:dyDescent="0.15">
      <c r="A9" s="19" t="s">
        <v>13</v>
      </c>
      <c r="B9" s="2">
        <v>300957.12</v>
      </c>
      <c r="C9" s="2">
        <v>318084.82</v>
      </c>
      <c r="D9" s="20">
        <v>312870.90000000002</v>
      </c>
      <c r="E9" s="20">
        <v>326701</v>
      </c>
      <c r="F9" s="20">
        <v>313026.90999999997</v>
      </c>
      <c r="G9" s="20">
        <v>282984.38</v>
      </c>
      <c r="H9" s="2">
        <v>323904.8</v>
      </c>
      <c r="I9" s="20">
        <v>272160.61</v>
      </c>
      <c r="J9" s="20">
        <v>273982.46000000002</v>
      </c>
      <c r="K9" s="2">
        <v>314863.74</v>
      </c>
      <c r="L9" s="2">
        <v>323109.84000000003</v>
      </c>
      <c r="M9" s="2"/>
      <c r="N9" s="20">
        <f t="shared" si="0"/>
        <v>3362646.5799999991</v>
      </c>
      <c r="O9" s="19"/>
    </row>
    <row r="10" spans="1:15" ht="13.5" x14ac:dyDescent="0.15">
      <c r="A10" s="19" t="s">
        <v>14</v>
      </c>
      <c r="B10" s="2">
        <v>430168.01</v>
      </c>
      <c r="C10" s="2">
        <v>440927.33</v>
      </c>
      <c r="D10" s="20">
        <v>412091.14</v>
      </c>
      <c r="E10" s="20">
        <v>489310.57</v>
      </c>
      <c r="F10" s="20">
        <v>424377.36</v>
      </c>
      <c r="G10" s="20">
        <v>365510.85</v>
      </c>
      <c r="H10" s="2">
        <v>487459.7</v>
      </c>
      <c r="I10" s="20">
        <v>294773.87</v>
      </c>
      <c r="J10" s="20">
        <v>451477.71</v>
      </c>
      <c r="K10" s="2">
        <v>576106.04</v>
      </c>
      <c r="L10" s="2">
        <v>420504.75</v>
      </c>
      <c r="M10" s="2"/>
      <c r="N10" s="20">
        <f t="shared" si="0"/>
        <v>4792707.33</v>
      </c>
      <c r="O10" s="19"/>
    </row>
    <row r="11" spans="1:15" ht="13.5" x14ac:dyDescent="0.15">
      <c r="A11" s="19" t="s">
        <v>15</v>
      </c>
      <c r="B11" s="2">
        <v>9746.35</v>
      </c>
      <c r="C11" s="2">
        <v>15336.53</v>
      </c>
      <c r="D11" s="20">
        <v>6173.01</v>
      </c>
      <c r="E11" s="20">
        <v>26509.24</v>
      </c>
      <c r="F11" s="20">
        <v>20324.77</v>
      </c>
      <c r="G11" s="20">
        <v>9931.41</v>
      </c>
      <c r="H11" s="2">
        <v>34293.440000000002</v>
      </c>
      <c r="I11" s="20">
        <v>5509.45</v>
      </c>
      <c r="J11" s="20">
        <v>14935.11</v>
      </c>
      <c r="K11" s="2">
        <v>36923.550000000003</v>
      </c>
      <c r="L11" s="2">
        <v>13628.73</v>
      </c>
      <c r="M11" s="2"/>
      <c r="N11" s="20">
        <f t="shared" si="0"/>
        <v>193311.59</v>
      </c>
      <c r="O11" s="19"/>
    </row>
    <row r="12" spans="1:15" ht="13.5" x14ac:dyDescent="0.15">
      <c r="A12" s="19" t="s">
        <v>16</v>
      </c>
      <c r="B12" s="2">
        <v>19584.97</v>
      </c>
      <c r="C12" s="2">
        <v>27396.35</v>
      </c>
      <c r="D12" s="20">
        <v>18823.259999999998</v>
      </c>
      <c r="E12" s="20">
        <v>41478.97</v>
      </c>
      <c r="F12" s="20">
        <v>36681.910000000003</v>
      </c>
      <c r="G12" s="20">
        <v>17238.54</v>
      </c>
      <c r="H12" s="2">
        <v>49794.29</v>
      </c>
      <c r="I12" s="20">
        <v>12929.3</v>
      </c>
      <c r="J12" s="20">
        <v>28059.02</v>
      </c>
      <c r="K12" s="2">
        <v>56022.45</v>
      </c>
      <c r="L12" s="2">
        <v>24053.8</v>
      </c>
      <c r="M12" s="2"/>
      <c r="N12" s="20">
        <f t="shared" si="0"/>
        <v>332062.86</v>
      </c>
      <c r="O12" s="19"/>
    </row>
    <row r="13" spans="1:15" ht="13.5" x14ac:dyDescent="0.15">
      <c r="A13" s="19" t="s">
        <v>17</v>
      </c>
      <c r="B13" s="2">
        <v>134189.23000000001</v>
      </c>
      <c r="C13" s="2">
        <v>158752.22</v>
      </c>
      <c r="D13" s="20">
        <v>133726.59</v>
      </c>
      <c r="E13" s="20">
        <v>180862.43</v>
      </c>
      <c r="F13" s="20">
        <v>162855.57999999999</v>
      </c>
      <c r="G13" s="20">
        <v>117433.74</v>
      </c>
      <c r="H13" s="2">
        <v>201067.53</v>
      </c>
      <c r="I13" s="20">
        <v>99121.99</v>
      </c>
      <c r="J13" s="20">
        <v>172807.58</v>
      </c>
      <c r="K13" s="2">
        <v>234953.18</v>
      </c>
      <c r="L13" s="2">
        <v>148769.9</v>
      </c>
      <c r="M13" s="2"/>
      <c r="N13" s="20">
        <f t="shared" si="0"/>
        <v>1744539.9699999997</v>
      </c>
      <c r="O13" s="19"/>
    </row>
    <row r="14" spans="1:15" ht="13.5" x14ac:dyDescent="0.15">
      <c r="A14" s="19" t="s">
        <v>18</v>
      </c>
      <c r="B14" s="2">
        <v>57650.99</v>
      </c>
      <c r="C14" s="2">
        <v>70665.08</v>
      </c>
      <c r="D14" s="20">
        <v>45562.79</v>
      </c>
      <c r="E14" s="20">
        <v>80053.490000000005</v>
      </c>
      <c r="F14" s="20">
        <v>90136.89</v>
      </c>
      <c r="G14" s="20">
        <v>41809.43</v>
      </c>
      <c r="H14" s="2">
        <v>95186.79</v>
      </c>
      <c r="I14" s="20">
        <v>35090.61</v>
      </c>
      <c r="J14" s="20">
        <v>61477.08</v>
      </c>
      <c r="K14" s="2">
        <v>107107.28</v>
      </c>
      <c r="L14" s="2">
        <v>58585.37</v>
      </c>
      <c r="M14" s="2"/>
      <c r="N14" s="20">
        <f t="shared" si="0"/>
        <v>743325.8</v>
      </c>
      <c r="O14" s="19"/>
    </row>
    <row r="15" spans="1:15" ht="13.5" x14ac:dyDescent="0.15">
      <c r="A15" s="19" t="s">
        <v>19</v>
      </c>
      <c r="B15" s="2">
        <v>31852.67</v>
      </c>
      <c r="C15" s="2">
        <v>42979.48</v>
      </c>
      <c r="D15" s="20">
        <v>29256.83</v>
      </c>
      <c r="E15" s="20">
        <v>56247.8</v>
      </c>
      <c r="F15" s="20">
        <v>47982.15</v>
      </c>
      <c r="G15" s="20">
        <v>30854.09</v>
      </c>
      <c r="H15" s="2">
        <v>66572.97</v>
      </c>
      <c r="I15" s="20">
        <v>19995.12</v>
      </c>
      <c r="J15" s="20">
        <v>38696.589999999997</v>
      </c>
      <c r="K15" s="2">
        <v>69425.47</v>
      </c>
      <c r="L15" s="2">
        <v>38087.42</v>
      </c>
      <c r="M15" s="2"/>
      <c r="N15" s="20">
        <f t="shared" si="0"/>
        <v>471950.58999999991</v>
      </c>
      <c r="O15" s="19"/>
    </row>
    <row r="16" spans="1:15" ht="13.5" x14ac:dyDescent="0.15">
      <c r="A16" s="19" t="s">
        <v>20</v>
      </c>
      <c r="B16" s="2">
        <v>390189.16</v>
      </c>
      <c r="C16" s="2">
        <v>397168.56</v>
      </c>
      <c r="D16" s="20">
        <v>367440.28</v>
      </c>
      <c r="E16" s="20">
        <v>393740.38</v>
      </c>
      <c r="F16" s="20">
        <v>341370.26</v>
      </c>
      <c r="G16" s="20">
        <v>321894.3</v>
      </c>
      <c r="H16" s="2">
        <v>368026.09</v>
      </c>
      <c r="I16" s="20">
        <v>309558.81</v>
      </c>
      <c r="J16" s="20">
        <v>403495.04</v>
      </c>
      <c r="K16" s="2">
        <v>397771.69</v>
      </c>
      <c r="L16" s="2">
        <v>375962.98</v>
      </c>
      <c r="M16" s="2"/>
      <c r="N16" s="20">
        <f>SUM(B16:M16)</f>
        <v>4066617.55</v>
      </c>
      <c r="O16" s="19"/>
    </row>
    <row r="17" spans="1:15" ht="13.5" x14ac:dyDescent="0.15">
      <c r="A17" s="19" t="s">
        <v>21</v>
      </c>
      <c r="B17" s="2">
        <v>28551.25</v>
      </c>
      <c r="C17" s="2">
        <v>34969.33</v>
      </c>
      <c r="D17" s="20">
        <v>32114.03</v>
      </c>
      <c r="E17" s="20">
        <v>49569.13</v>
      </c>
      <c r="F17" s="20">
        <v>42818.48</v>
      </c>
      <c r="G17" s="20">
        <v>23292.98</v>
      </c>
      <c r="H17" s="2">
        <v>57419.56</v>
      </c>
      <c r="I17" s="20">
        <v>20831.7</v>
      </c>
      <c r="J17" s="20">
        <v>36824.379999999997</v>
      </c>
      <c r="K17" s="2">
        <v>63512.05</v>
      </c>
      <c r="L17" s="2">
        <v>33766.449999999997</v>
      </c>
      <c r="M17" s="2"/>
      <c r="N17" s="20">
        <f t="shared" si="0"/>
        <v>423669.34</v>
      </c>
      <c r="O17" s="19"/>
    </row>
    <row r="18" spans="1:15" ht="13.5" x14ac:dyDescent="0.15">
      <c r="A18" s="19" t="s">
        <v>22</v>
      </c>
      <c r="B18" s="2">
        <v>264857.25</v>
      </c>
      <c r="C18" s="2">
        <v>271136.09000000003</v>
      </c>
      <c r="D18" s="20">
        <v>261317.66</v>
      </c>
      <c r="E18" s="20">
        <v>296871.96000000002</v>
      </c>
      <c r="F18" s="20">
        <v>268249.52</v>
      </c>
      <c r="G18" s="20">
        <v>252740.55</v>
      </c>
      <c r="H18" s="2">
        <v>304938.58</v>
      </c>
      <c r="I18" s="20">
        <v>237474.72</v>
      </c>
      <c r="J18" s="20">
        <v>298522.89</v>
      </c>
      <c r="K18" s="2">
        <v>312790.21999999997</v>
      </c>
      <c r="L18" s="2">
        <v>298021.63</v>
      </c>
      <c r="M18" s="2"/>
      <c r="N18" s="20">
        <f t="shared" si="0"/>
        <v>3066921.0700000003</v>
      </c>
      <c r="O18" s="19"/>
    </row>
    <row r="19" spans="1:15" ht="13.5" x14ac:dyDescent="0.15">
      <c r="A19" s="19" t="s">
        <v>23</v>
      </c>
      <c r="B19" s="2">
        <v>38795.379999999997</v>
      </c>
      <c r="C19" s="2">
        <v>50316.05</v>
      </c>
      <c r="D19" s="20">
        <v>27121.17</v>
      </c>
      <c r="E19" s="20">
        <v>78725.31</v>
      </c>
      <c r="F19" s="20">
        <v>83567.039999999994</v>
      </c>
      <c r="G19" s="20">
        <v>37425.379999999997</v>
      </c>
      <c r="H19" s="2">
        <v>94972.37</v>
      </c>
      <c r="I19" s="20">
        <v>23129.66</v>
      </c>
      <c r="J19" s="20">
        <v>61446.61</v>
      </c>
      <c r="K19" s="2">
        <v>108877.8</v>
      </c>
      <c r="L19" s="2">
        <v>45025.440000000002</v>
      </c>
      <c r="M19" s="2"/>
      <c r="N19" s="20">
        <f t="shared" si="0"/>
        <v>649402.21</v>
      </c>
      <c r="O19" s="19"/>
    </row>
    <row r="20" spans="1:15" ht="13.5" x14ac:dyDescent="0.15">
      <c r="A20" s="19" t="s">
        <v>24</v>
      </c>
      <c r="B20" s="2">
        <v>37711.65</v>
      </c>
      <c r="C20" s="2">
        <v>35477.43</v>
      </c>
      <c r="D20" s="20">
        <v>42269.86</v>
      </c>
      <c r="E20" s="20">
        <v>34600.33</v>
      </c>
      <c r="F20" s="20">
        <v>34623.46</v>
      </c>
      <c r="G20" s="20">
        <v>32556</v>
      </c>
      <c r="H20" s="2">
        <v>39473.360000000001</v>
      </c>
      <c r="I20" s="20">
        <v>28837.72</v>
      </c>
      <c r="J20" s="20">
        <v>37572.07</v>
      </c>
      <c r="K20" s="2">
        <v>42783.47</v>
      </c>
      <c r="L20" s="2">
        <v>36117.74</v>
      </c>
      <c r="M20" s="2"/>
      <c r="N20" s="20">
        <f t="shared" si="0"/>
        <v>402023.09000000008</v>
      </c>
      <c r="O20" s="19"/>
    </row>
    <row r="21" spans="1:15" ht="13.5" x14ac:dyDescent="0.15">
      <c r="A21" s="19" t="s">
        <v>25</v>
      </c>
      <c r="B21" s="2">
        <v>3291559.42</v>
      </c>
      <c r="C21" s="2">
        <v>3412217.77</v>
      </c>
      <c r="D21" s="20">
        <v>3295285.15</v>
      </c>
      <c r="E21" s="20">
        <v>3429035.4</v>
      </c>
      <c r="F21" s="20">
        <v>3126729.64</v>
      </c>
      <c r="G21" s="20">
        <v>3317708.1799999997</v>
      </c>
      <c r="H21" s="2">
        <v>3500630.6799999997</v>
      </c>
      <c r="I21" s="20">
        <v>2950958.02</v>
      </c>
      <c r="J21" s="20">
        <v>3524816.1</v>
      </c>
      <c r="K21" s="2">
        <v>3539395.45</v>
      </c>
      <c r="L21" s="2">
        <v>3425518.09</v>
      </c>
      <c r="M21" s="2"/>
      <c r="N21" s="20">
        <f t="shared" si="0"/>
        <v>36813853.900000006</v>
      </c>
      <c r="O21" s="19"/>
    </row>
    <row r="22" spans="1:15" ht="13.5" x14ac:dyDescent="0.15">
      <c r="A22" s="19" t="s">
        <v>26</v>
      </c>
      <c r="B22" s="22">
        <v>69813.91</v>
      </c>
      <c r="C22" s="22">
        <v>86201.21</v>
      </c>
      <c r="D22" s="44">
        <v>57842.91</v>
      </c>
      <c r="E22" s="44">
        <v>114184.6</v>
      </c>
      <c r="F22" s="44">
        <v>104649.76</v>
      </c>
      <c r="G22" s="44">
        <v>69596.800000000003</v>
      </c>
      <c r="H22" s="22">
        <v>120787.14</v>
      </c>
      <c r="I22" s="44">
        <v>46142.79</v>
      </c>
      <c r="J22" s="44">
        <v>80767.62</v>
      </c>
      <c r="K22" s="22">
        <v>143641.79</v>
      </c>
      <c r="L22" s="22">
        <v>73759.179999999993</v>
      </c>
      <c r="M22" s="22"/>
      <c r="N22" s="44">
        <f t="shared" si="0"/>
        <v>967387.71</v>
      </c>
      <c r="O22" s="19"/>
    </row>
    <row r="23" spans="1:15" ht="13.5" x14ac:dyDescent="0.1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/>
    </row>
    <row r="24" spans="1:15" ht="13.5" x14ac:dyDescent="0.15">
      <c r="A24" s="19" t="s">
        <v>9</v>
      </c>
      <c r="B24" s="20">
        <f>SUM(B6:B23)</f>
        <v>17712183.66</v>
      </c>
      <c r="C24" s="20">
        <f t="shared" ref="C24:M24" si="1">SUM(C6:C23)</f>
        <v>18533003.670000002</v>
      </c>
      <c r="D24" s="20">
        <f t="shared" si="1"/>
        <v>17886269.839999996</v>
      </c>
      <c r="E24" s="20">
        <f t="shared" si="1"/>
        <v>18679128.620000005</v>
      </c>
      <c r="F24" s="20">
        <f t="shared" si="1"/>
        <v>17822919.48</v>
      </c>
      <c r="G24" s="20">
        <f t="shared" si="1"/>
        <v>18320557.360000003</v>
      </c>
      <c r="H24" s="20">
        <f t="shared" si="1"/>
        <v>19460249.309999995</v>
      </c>
      <c r="I24" s="20">
        <f t="shared" si="1"/>
        <v>16151847.879999999</v>
      </c>
      <c r="J24" s="20">
        <f t="shared" si="1"/>
        <v>19390231.450000003</v>
      </c>
      <c r="K24" s="20">
        <f t="shared" si="1"/>
        <v>19808121.420000002</v>
      </c>
      <c r="L24" s="20">
        <f t="shared" si="1"/>
        <v>18930294.93</v>
      </c>
      <c r="M24" s="20">
        <f t="shared" si="1"/>
        <v>0</v>
      </c>
      <c r="N24" s="20">
        <f>SUM(N6:N22)</f>
        <v>202694807.62000012</v>
      </c>
      <c r="O24" s="19"/>
    </row>
    <row r="25" spans="1:15" ht="13.5" x14ac:dyDescent="0.1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/>
    </row>
    <row r="39" spans="1:1" ht="12.75" x14ac:dyDescent="0.2">
      <c r="A39" s="13" t="s">
        <v>262</v>
      </c>
    </row>
  </sheetData>
  <printOptions horizontalCentered="1"/>
  <pageMargins left="0" right="0" top="0.5" bottom="0.5" header="0.5" footer="0.5"/>
  <pageSetup paperSize="5" scale="8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12"/>
  <sheetViews>
    <sheetView topLeftCell="B22" zoomScaleNormal="100" workbookViewId="0">
      <selection activeCell="L59" sqref="L59"/>
    </sheetView>
  </sheetViews>
  <sheetFormatPr defaultRowHeight="13.5" x14ac:dyDescent="0.15"/>
  <cols>
    <col min="1" max="1" width="43.28515625" style="19" bestFit="1" customWidth="1"/>
    <col min="2" max="2" width="17.140625" style="19" bestFit="1" customWidth="1"/>
    <col min="3" max="3" width="17.140625" style="50" bestFit="1" customWidth="1"/>
    <col min="4" max="8" width="17.140625" style="19" bestFit="1" customWidth="1"/>
    <col min="9" max="9" width="17.140625" style="2" bestFit="1" customWidth="1"/>
    <col min="10" max="10" width="17.140625" style="19" bestFit="1" customWidth="1"/>
    <col min="11" max="13" width="17.140625" style="50" bestFit="1" customWidth="1"/>
    <col min="14" max="14" width="18.85546875" style="19" bestFit="1" customWidth="1"/>
    <col min="15" max="15" width="13.5703125" style="19" bestFit="1" customWidth="1"/>
    <col min="16" max="16" width="12.42578125" style="19" bestFit="1" customWidth="1"/>
    <col min="17" max="256" width="9.140625" style="19"/>
    <col min="257" max="257" width="31.28515625" style="19" customWidth="1"/>
    <col min="258" max="258" width="16.5703125" style="19" bestFit="1" customWidth="1"/>
    <col min="259" max="259" width="13.42578125" style="19" bestFit="1" customWidth="1"/>
    <col min="260" max="265" width="13.5703125" style="19" bestFit="1" customWidth="1"/>
    <col min="266" max="267" width="13.42578125" style="19" bestFit="1" customWidth="1"/>
    <col min="268" max="269" width="13.5703125" style="19" bestFit="1" customWidth="1"/>
    <col min="270" max="270" width="16.140625" style="19" bestFit="1" customWidth="1"/>
    <col min="271" max="271" width="13.5703125" style="19" bestFit="1" customWidth="1"/>
    <col min="272" max="512" width="9.140625" style="19"/>
    <col min="513" max="513" width="31.28515625" style="19" customWidth="1"/>
    <col min="514" max="514" width="16.5703125" style="19" bestFit="1" customWidth="1"/>
    <col min="515" max="515" width="13.42578125" style="19" bestFit="1" customWidth="1"/>
    <col min="516" max="521" width="13.5703125" style="19" bestFit="1" customWidth="1"/>
    <col min="522" max="523" width="13.42578125" style="19" bestFit="1" customWidth="1"/>
    <col min="524" max="525" width="13.5703125" style="19" bestFit="1" customWidth="1"/>
    <col min="526" max="526" width="16.140625" style="19" bestFit="1" customWidth="1"/>
    <col min="527" max="527" width="13.5703125" style="19" bestFit="1" customWidth="1"/>
    <col min="528" max="768" width="9.140625" style="19"/>
    <col min="769" max="769" width="31.28515625" style="19" customWidth="1"/>
    <col min="770" max="770" width="16.5703125" style="19" bestFit="1" customWidth="1"/>
    <col min="771" max="771" width="13.42578125" style="19" bestFit="1" customWidth="1"/>
    <col min="772" max="777" width="13.5703125" style="19" bestFit="1" customWidth="1"/>
    <col min="778" max="779" width="13.42578125" style="19" bestFit="1" customWidth="1"/>
    <col min="780" max="781" width="13.5703125" style="19" bestFit="1" customWidth="1"/>
    <col min="782" max="782" width="16.140625" style="19" bestFit="1" customWidth="1"/>
    <col min="783" max="783" width="13.5703125" style="19" bestFit="1" customWidth="1"/>
    <col min="784" max="1024" width="9.140625" style="19"/>
    <col min="1025" max="1025" width="31.28515625" style="19" customWidth="1"/>
    <col min="1026" max="1026" width="16.5703125" style="19" bestFit="1" customWidth="1"/>
    <col min="1027" max="1027" width="13.42578125" style="19" bestFit="1" customWidth="1"/>
    <col min="1028" max="1033" width="13.5703125" style="19" bestFit="1" customWidth="1"/>
    <col min="1034" max="1035" width="13.42578125" style="19" bestFit="1" customWidth="1"/>
    <col min="1036" max="1037" width="13.5703125" style="19" bestFit="1" customWidth="1"/>
    <col min="1038" max="1038" width="16.140625" style="19" bestFit="1" customWidth="1"/>
    <col min="1039" max="1039" width="13.5703125" style="19" bestFit="1" customWidth="1"/>
    <col min="1040" max="1280" width="9.140625" style="19"/>
    <col min="1281" max="1281" width="31.28515625" style="19" customWidth="1"/>
    <col min="1282" max="1282" width="16.5703125" style="19" bestFit="1" customWidth="1"/>
    <col min="1283" max="1283" width="13.42578125" style="19" bestFit="1" customWidth="1"/>
    <col min="1284" max="1289" width="13.5703125" style="19" bestFit="1" customWidth="1"/>
    <col min="1290" max="1291" width="13.42578125" style="19" bestFit="1" customWidth="1"/>
    <col min="1292" max="1293" width="13.5703125" style="19" bestFit="1" customWidth="1"/>
    <col min="1294" max="1294" width="16.140625" style="19" bestFit="1" customWidth="1"/>
    <col min="1295" max="1295" width="13.5703125" style="19" bestFit="1" customWidth="1"/>
    <col min="1296" max="1536" width="9.140625" style="19"/>
    <col min="1537" max="1537" width="31.28515625" style="19" customWidth="1"/>
    <col min="1538" max="1538" width="16.5703125" style="19" bestFit="1" customWidth="1"/>
    <col min="1539" max="1539" width="13.42578125" style="19" bestFit="1" customWidth="1"/>
    <col min="1540" max="1545" width="13.5703125" style="19" bestFit="1" customWidth="1"/>
    <col min="1546" max="1547" width="13.42578125" style="19" bestFit="1" customWidth="1"/>
    <col min="1548" max="1549" width="13.5703125" style="19" bestFit="1" customWidth="1"/>
    <col min="1550" max="1550" width="16.140625" style="19" bestFit="1" customWidth="1"/>
    <col min="1551" max="1551" width="13.5703125" style="19" bestFit="1" customWidth="1"/>
    <col min="1552" max="1792" width="9.140625" style="19"/>
    <col min="1793" max="1793" width="31.28515625" style="19" customWidth="1"/>
    <col min="1794" max="1794" width="16.5703125" style="19" bestFit="1" customWidth="1"/>
    <col min="1795" max="1795" width="13.42578125" style="19" bestFit="1" customWidth="1"/>
    <col min="1796" max="1801" width="13.5703125" style="19" bestFit="1" customWidth="1"/>
    <col min="1802" max="1803" width="13.42578125" style="19" bestFit="1" customWidth="1"/>
    <col min="1804" max="1805" width="13.5703125" style="19" bestFit="1" customWidth="1"/>
    <col min="1806" max="1806" width="16.140625" style="19" bestFit="1" customWidth="1"/>
    <col min="1807" max="1807" width="13.5703125" style="19" bestFit="1" customWidth="1"/>
    <col min="1808" max="2048" width="9.140625" style="19"/>
    <col min="2049" max="2049" width="31.28515625" style="19" customWidth="1"/>
    <col min="2050" max="2050" width="16.5703125" style="19" bestFit="1" customWidth="1"/>
    <col min="2051" max="2051" width="13.42578125" style="19" bestFit="1" customWidth="1"/>
    <col min="2052" max="2057" width="13.5703125" style="19" bestFit="1" customWidth="1"/>
    <col min="2058" max="2059" width="13.42578125" style="19" bestFit="1" customWidth="1"/>
    <col min="2060" max="2061" width="13.5703125" style="19" bestFit="1" customWidth="1"/>
    <col min="2062" max="2062" width="16.140625" style="19" bestFit="1" customWidth="1"/>
    <col min="2063" max="2063" width="13.5703125" style="19" bestFit="1" customWidth="1"/>
    <col min="2064" max="2304" width="9.140625" style="19"/>
    <col min="2305" max="2305" width="31.28515625" style="19" customWidth="1"/>
    <col min="2306" max="2306" width="16.5703125" style="19" bestFit="1" customWidth="1"/>
    <col min="2307" max="2307" width="13.42578125" style="19" bestFit="1" customWidth="1"/>
    <col min="2308" max="2313" width="13.5703125" style="19" bestFit="1" customWidth="1"/>
    <col min="2314" max="2315" width="13.42578125" style="19" bestFit="1" customWidth="1"/>
    <col min="2316" max="2317" width="13.5703125" style="19" bestFit="1" customWidth="1"/>
    <col min="2318" max="2318" width="16.140625" style="19" bestFit="1" customWidth="1"/>
    <col min="2319" max="2319" width="13.5703125" style="19" bestFit="1" customWidth="1"/>
    <col min="2320" max="2560" width="9.140625" style="19"/>
    <col min="2561" max="2561" width="31.28515625" style="19" customWidth="1"/>
    <col min="2562" max="2562" width="16.5703125" style="19" bestFit="1" customWidth="1"/>
    <col min="2563" max="2563" width="13.42578125" style="19" bestFit="1" customWidth="1"/>
    <col min="2564" max="2569" width="13.5703125" style="19" bestFit="1" customWidth="1"/>
    <col min="2570" max="2571" width="13.42578125" style="19" bestFit="1" customWidth="1"/>
    <col min="2572" max="2573" width="13.5703125" style="19" bestFit="1" customWidth="1"/>
    <col min="2574" max="2574" width="16.140625" style="19" bestFit="1" customWidth="1"/>
    <col min="2575" max="2575" width="13.5703125" style="19" bestFit="1" customWidth="1"/>
    <col min="2576" max="2816" width="9.140625" style="19"/>
    <col min="2817" max="2817" width="31.28515625" style="19" customWidth="1"/>
    <col min="2818" max="2818" width="16.5703125" style="19" bestFit="1" customWidth="1"/>
    <col min="2819" max="2819" width="13.42578125" style="19" bestFit="1" customWidth="1"/>
    <col min="2820" max="2825" width="13.5703125" style="19" bestFit="1" customWidth="1"/>
    <col min="2826" max="2827" width="13.42578125" style="19" bestFit="1" customWidth="1"/>
    <col min="2828" max="2829" width="13.5703125" style="19" bestFit="1" customWidth="1"/>
    <col min="2830" max="2830" width="16.140625" style="19" bestFit="1" customWidth="1"/>
    <col min="2831" max="2831" width="13.5703125" style="19" bestFit="1" customWidth="1"/>
    <col min="2832" max="3072" width="9.140625" style="19"/>
    <col min="3073" max="3073" width="31.28515625" style="19" customWidth="1"/>
    <col min="3074" max="3074" width="16.5703125" style="19" bestFit="1" customWidth="1"/>
    <col min="3075" max="3075" width="13.42578125" style="19" bestFit="1" customWidth="1"/>
    <col min="3076" max="3081" width="13.5703125" style="19" bestFit="1" customWidth="1"/>
    <col min="3082" max="3083" width="13.42578125" style="19" bestFit="1" customWidth="1"/>
    <col min="3084" max="3085" width="13.5703125" style="19" bestFit="1" customWidth="1"/>
    <col min="3086" max="3086" width="16.140625" style="19" bestFit="1" customWidth="1"/>
    <col min="3087" max="3087" width="13.5703125" style="19" bestFit="1" customWidth="1"/>
    <col min="3088" max="3328" width="9.140625" style="19"/>
    <col min="3329" max="3329" width="31.28515625" style="19" customWidth="1"/>
    <col min="3330" max="3330" width="16.5703125" style="19" bestFit="1" customWidth="1"/>
    <col min="3331" max="3331" width="13.42578125" style="19" bestFit="1" customWidth="1"/>
    <col min="3332" max="3337" width="13.5703125" style="19" bestFit="1" customWidth="1"/>
    <col min="3338" max="3339" width="13.42578125" style="19" bestFit="1" customWidth="1"/>
    <col min="3340" max="3341" width="13.5703125" style="19" bestFit="1" customWidth="1"/>
    <col min="3342" max="3342" width="16.140625" style="19" bestFit="1" customWidth="1"/>
    <col min="3343" max="3343" width="13.5703125" style="19" bestFit="1" customWidth="1"/>
    <col min="3344" max="3584" width="9.140625" style="19"/>
    <col min="3585" max="3585" width="31.28515625" style="19" customWidth="1"/>
    <col min="3586" max="3586" width="16.5703125" style="19" bestFit="1" customWidth="1"/>
    <col min="3587" max="3587" width="13.42578125" style="19" bestFit="1" customWidth="1"/>
    <col min="3588" max="3593" width="13.5703125" style="19" bestFit="1" customWidth="1"/>
    <col min="3594" max="3595" width="13.42578125" style="19" bestFit="1" customWidth="1"/>
    <col min="3596" max="3597" width="13.5703125" style="19" bestFit="1" customWidth="1"/>
    <col min="3598" max="3598" width="16.140625" style="19" bestFit="1" customWidth="1"/>
    <col min="3599" max="3599" width="13.5703125" style="19" bestFit="1" customWidth="1"/>
    <col min="3600" max="3840" width="9.140625" style="19"/>
    <col min="3841" max="3841" width="31.28515625" style="19" customWidth="1"/>
    <col min="3842" max="3842" width="16.5703125" style="19" bestFit="1" customWidth="1"/>
    <col min="3843" max="3843" width="13.42578125" style="19" bestFit="1" customWidth="1"/>
    <col min="3844" max="3849" width="13.5703125" style="19" bestFit="1" customWidth="1"/>
    <col min="3850" max="3851" width="13.42578125" style="19" bestFit="1" customWidth="1"/>
    <col min="3852" max="3853" width="13.5703125" style="19" bestFit="1" customWidth="1"/>
    <col min="3854" max="3854" width="16.140625" style="19" bestFit="1" customWidth="1"/>
    <col min="3855" max="3855" width="13.5703125" style="19" bestFit="1" customWidth="1"/>
    <col min="3856" max="4096" width="9.140625" style="19"/>
    <col min="4097" max="4097" width="31.28515625" style="19" customWidth="1"/>
    <col min="4098" max="4098" width="16.5703125" style="19" bestFit="1" customWidth="1"/>
    <col min="4099" max="4099" width="13.42578125" style="19" bestFit="1" customWidth="1"/>
    <col min="4100" max="4105" width="13.5703125" style="19" bestFit="1" customWidth="1"/>
    <col min="4106" max="4107" width="13.42578125" style="19" bestFit="1" customWidth="1"/>
    <col min="4108" max="4109" width="13.5703125" style="19" bestFit="1" customWidth="1"/>
    <col min="4110" max="4110" width="16.140625" style="19" bestFit="1" customWidth="1"/>
    <col min="4111" max="4111" width="13.5703125" style="19" bestFit="1" customWidth="1"/>
    <col min="4112" max="4352" width="9.140625" style="19"/>
    <col min="4353" max="4353" width="31.28515625" style="19" customWidth="1"/>
    <col min="4354" max="4354" width="16.5703125" style="19" bestFit="1" customWidth="1"/>
    <col min="4355" max="4355" width="13.42578125" style="19" bestFit="1" customWidth="1"/>
    <col min="4356" max="4361" width="13.5703125" style="19" bestFit="1" customWidth="1"/>
    <col min="4362" max="4363" width="13.42578125" style="19" bestFit="1" customWidth="1"/>
    <col min="4364" max="4365" width="13.5703125" style="19" bestFit="1" customWidth="1"/>
    <col min="4366" max="4366" width="16.140625" style="19" bestFit="1" customWidth="1"/>
    <col min="4367" max="4367" width="13.5703125" style="19" bestFit="1" customWidth="1"/>
    <col min="4368" max="4608" width="9.140625" style="19"/>
    <col min="4609" max="4609" width="31.28515625" style="19" customWidth="1"/>
    <col min="4610" max="4610" width="16.5703125" style="19" bestFit="1" customWidth="1"/>
    <col min="4611" max="4611" width="13.42578125" style="19" bestFit="1" customWidth="1"/>
    <col min="4612" max="4617" width="13.5703125" style="19" bestFit="1" customWidth="1"/>
    <col min="4618" max="4619" width="13.42578125" style="19" bestFit="1" customWidth="1"/>
    <col min="4620" max="4621" width="13.5703125" style="19" bestFit="1" customWidth="1"/>
    <col min="4622" max="4622" width="16.140625" style="19" bestFit="1" customWidth="1"/>
    <col min="4623" max="4623" width="13.5703125" style="19" bestFit="1" customWidth="1"/>
    <col min="4624" max="4864" width="9.140625" style="19"/>
    <col min="4865" max="4865" width="31.28515625" style="19" customWidth="1"/>
    <col min="4866" max="4866" width="16.5703125" style="19" bestFit="1" customWidth="1"/>
    <col min="4867" max="4867" width="13.42578125" style="19" bestFit="1" customWidth="1"/>
    <col min="4868" max="4873" width="13.5703125" style="19" bestFit="1" customWidth="1"/>
    <col min="4874" max="4875" width="13.42578125" style="19" bestFit="1" customWidth="1"/>
    <col min="4876" max="4877" width="13.5703125" style="19" bestFit="1" customWidth="1"/>
    <col min="4878" max="4878" width="16.140625" style="19" bestFit="1" customWidth="1"/>
    <col min="4879" max="4879" width="13.5703125" style="19" bestFit="1" customWidth="1"/>
    <col min="4880" max="5120" width="9.140625" style="19"/>
    <col min="5121" max="5121" width="31.28515625" style="19" customWidth="1"/>
    <col min="5122" max="5122" width="16.5703125" style="19" bestFit="1" customWidth="1"/>
    <col min="5123" max="5123" width="13.42578125" style="19" bestFit="1" customWidth="1"/>
    <col min="5124" max="5129" width="13.5703125" style="19" bestFit="1" customWidth="1"/>
    <col min="5130" max="5131" width="13.42578125" style="19" bestFit="1" customWidth="1"/>
    <col min="5132" max="5133" width="13.5703125" style="19" bestFit="1" customWidth="1"/>
    <col min="5134" max="5134" width="16.140625" style="19" bestFit="1" customWidth="1"/>
    <col min="5135" max="5135" width="13.5703125" style="19" bestFit="1" customWidth="1"/>
    <col min="5136" max="5376" width="9.140625" style="19"/>
    <col min="5377" max="5377" width="31.28515625" style="19" customWidth="1"/>
    <col min="5378" max="5378" width="16.5703125" style="19" bestFit="1" customWidth="1"/>
    <col min="5379" max="5379" width="13.42578125" style="19" bestFit="1" customWidth="1"/>
    <col min="5380" max="5385" width="13.5703125" style="19" bestFit="1" customWidth="1"/>
    <col min="5386" max="5387" width="13.42578125" style="19" bestFit="1" customWidth="1"/>
    <col min="5388" max="5389" width="13.5703125" style="19" bestFit="1" customWidth="1"/>
    <col min="5390" max="5390" width="16.140625" style="19" bestFit="1" customWidth="1"/>
    <col min="5391" max="5391" width="13.5703125" style="19" bestFit="1" customWidth="1"/>
    <col min="5392" max="5632" width="9.140625" style="19"/>
    <col min="5633" max="5633" width="31.28515625" style="19" customWidth="1"/>
    <col min="5634" max="5634" width="16.5703125" style="19" bestFit="1" customWidth="1"/>
    <col min="5635" max="5635" width="13.42578125" style="19" bestFit="1" customWidth="1"/>
    <col min="5636" max="5641" width="13.5703125" style="19" bestFit="1" customWidth="1"/>
    <col min="5642" max="5643" width="13.42578125" style="19" bestFit="1" customWidth="1"/>
    <col min="5644" max="5645" width="13.5703125" style="19" bestFit="1" customWidth="1"/>
    <col min="5646" max="5646" width="16.140625" style="19" bestFit="1" customWidth="1"/>
    <col min="5647" max="5647" width="13.5703125" style="19" bestFit="1" customWidth="1"/>
    <col min="5648" max="5888" width="9.140625" style="19"/>
    <col min="5889" max="5889" width="31.28515625" style="19" customWidth="1"/>
    <col min="5890" max="5890" width="16.5703125" style="19" bestFit="1" customWidth="1"/>
    <col min="5891" max="5891" width="13.42578125" style="19" bestFit="1" customWidth="1"/>
    <col min="5892" max="5897" width="13.5703125" style="19" bestFit="1" customWidth="1"/>
    <col min="5898" max="5899" width="13.42578125" style="19" bestFit="1" customWidth="1"/>
    <col min="5900" max="5901" width="13.5703125" style="19" bestFit="1" customWidth="1"/>
    <col min="5902" max="5902" width="16.140625" style="19" bestFit="1" customWidth="1"/>
    <col min="5903" max="5903" width="13.5703125" style="19" bestFit="1" customWidth="1"/>
    <col min="5904" max="6144" width="9.140625" style="19"/>
    <col min="6145" max="6145" width="31.28515625" style="19" customWidth="1"/>
    <col min="6146" max="6146" width="16.5703125" style="19" bestFit="1" customWidth="1"/>
    <col min="6147" max="6147" width="13.42578125" style="19" bestFit="1" customWidth="1"/>
    <col min="6148" max="6153" width="13.5703125" style="19" bestFit="1" customWidth="1"/>
    <col min="6154" max="6155" width="13.42578125" style="19" bestFit="1" customWidth="1"/>
    <col min="6156" max="6157" width="13.5703125" style="19" bestFit="1" customWidth="1"/>
    <col min="6158" max="6158" width="16.140625" style="19" bestFit="1" customWidth="1"/>
    <col min="6159" max="6159" width="13.5703125" style="19" bestFit="1" customWidth="1"/>
    <col min="6160" max="6400" width="9.140625" style="19"/>
    <col min="6401" max="6401" width="31.28515625" style="19" customWidth="1"/>
    <col min="6402" max="6402" width="16.5703125" style="19" bestFit="1" customWidth="1"/>
    <col min="6403" max="6403" width="13.42578125" style="19" bestFit="1" customWidth="1"/>
    <col min="6404" max="6409" width="13.5703125" style="19" bestFit="1" customWidth="1"/>
    <col min="6410" max="6411" width="13.42578125" style="19" bestFit="1" customWidth="1"/>
    <col min="6412" max="6413" width="13.5703125" style="19" bestFit="1" customWidth="1"/>
    <col min="6414" max="6414" width="16.140625" style="19" bestFit="1" customWidth="1"/>
    <col min="6415" max="6415" width="13.5703125" style="19" bestFit="1" customWidth="1"/>
    <col min="6416" max="6656" width="9.140625" style="19"/>
    <col min="6657" max="6657" width="31.28515625" style="19" customWidth="1"/>
    <col min="6658" max="6658" width="16.5703125" style="19" bestFit="1" customWidth="1"/>
    <col min="6659" max="6659" width="13.42578125" style="19" bestFit="1" customWidth="1"/>
    <col min="6660" max="6665" width="13.5703125" style="19" bestFit="1" customWidth="1"/>
    <col min="6666" max="6667" width="13.42578125" style="19" bestFit="1" customWidth="1"/>
    <col min="6668" max="6669" width="13.5703125" style="19" bestFit="1" customWidth="1"/>
    <col min="6670" max="6670" width="16.140625" style="19" bestFit="1" customWidth="1"/>
    <col min="6671" max="6671" width="13.5703125" style="19" bestFit="1" customWidth="1"/>
    <col min="6672" max="6912" width="9.140625" style="19"/>
    <col min="6913" max="6913" width="31.28515625" style="19" customWidth="1"/>
    <col min="6914" max="6914" width="16.5703125" style="19" bestFit="1" customWidth="1"/>
    <col min="6915" max="6915" width="13.42578125" style="19" bestFit="1" customWidth="1"/>
    <col min="6916" max="6921" width="13.5703125" style="19" bestFit="1" customWidth="1"/>
    <col min="6922" max="6923" width="13.42578125" style="19" bestFit="1" customWidth="1"/>
    <col min="6924" max="6925" width="13.5703125" style="19" bestFit="1" customWidth="1"/>
    <col min="6926" max="6926" width="16.140625" style="19" bestFit="1" customWidth="1"/>
    <col min="6927" max="6927" width="13.5703125" style="19" bestFit="1" customWidth="1"/>
    <col min="6928" max="7168" width="9.140625" style="19"/>
    <col min="7169" max="7169" width="31.28515625" style="19" customWidth="1"/>
    <col min="7170" max="7170" width="16.5703125" style="19" bestFit="1" customWidth="1"/>
    <col min="7171" max="7171" width="13.42578125" style="19" bestFit="1" customWidth="1"/>
    <col min="7172" max="7177" width="13.5703125" style="19" bestFit="1" customWidth="1"/>
    <col min="7178" max="7179" width="13.42578125" style="19" bestFit="1" customWidth="1"/>
    <col min="7180" max="7181" width="13.5703125" style="19" bestFit="1" customWidth="1"/>
    <col min="7182" max="7182" width="16.140625" style="19" bestFit="1" customWidth="1"/>
    <col min="7183" max="7183" width="13.5703125" style="19" bestFit="1" customWidth="1"/>
    <col min="7184" max="7424" width="9.140625" style="19"/>
    <col min="7425" max="7425" width="31.28515625" style="19" customWidth="1"/>
    <col min="7426" max="7426" width="16.5703125" style="19" bestFit="1" customWidth="1"/>
    <col min="7427" max="7427" width="13.42578125" style="19" bestFit="1" customWidth="1"/>
    <col min="7428" max="7433" width="13.5703125" style="19" bestFit="1" customWidth="1"/>
    <col min="7434" max="7435" width="13.42578125" style="19" bestFit="1" customWidth="1"/>
    <col min="7436" max="7437" width="13.5703125" style="19" bestFit="1" customWidth="1"/>
    <col min="7438" max="7438" width="16.140625" style="19" bestFit="1" customWidth="1"/>
    <col min="7439" max="7439" width="13.5703125" style="19" bestFit="1" customWidth="1"/>
    <col min="7440" max="7680" width="9.140625" style="19"/>
    <col min="7681" max="7681" width="31.28515625" style="19" customWidth="1"/>
    <col min="7682" max="7682" width="16.5703125" style="19" bestFit="1" customWidth="1"/>
    <col min="7683" max="7683" width="13.42578125" style="19" bestFit="1" customWidth="1"/>
    <col min="7684" max="7689" width="13.5703125" style="19" bestFit="1" customWidth="1"/>
    <col min="7690" max="7691" width="13.42578125" style="19" bestFit="1" customWidth="1"/>
    <col min="7692" max="7693" width="13.5703125" style="19" bestFit="1" customWidth="1"/>
    <col min="7694" max="7694" width="16.140625" style="19" bestFit="1" customWidth="1"/>
    <col min="7695" max="7695" width="13.5703125" style="19" bestFit="1" customWidth="1"/>
    <col min="7696" max="7936" width="9.140625" style="19"/>
    <col min="7937" max="7937" width="31.28515625" style="19" customWidth="1"/>
    <col min="7938" max="7938" width="16.5703125" style="19" bestFit="1" customWidth="1"/>
    <col min="7939" max="7939" width="13.42578125" style="19" bestFit="1" customWidth="1"/>
    <col min="7940" max="7945" width="13.5703125" style="19" bestFit="1" customWidth="1"/>
    <col min="7946" max="7947" width="13.42578125" style="19" bestFit="1" customWidth="1"/>
    <col min="7948" max="7949" width="13.5703125" style="19" bestFit="1" customWidth="1"/>
    <col min="7950" max="7950" width="16.140625" style="19" bestFit="1" customWidth="1"/>
    <col min="7951" max="7951" width="13.5703125" style="19" bestFit="1" customWidth="1"/>
    <col min="7952" max="8192" width="9.140625" style="19"/>
    <col min="8193" max="8193" width="31.28515625" style="19" customWidth="1"/>
    <col min="8194" max="8194" width="16.5703125" style="19" bestFit="1" customWidth="1"/>
    <col min="8195" max="8195" width="13.42578125" style="19" bestFit="1" customWidth="1"/>
    <col min="8196" max="8201" width="13.5703125" style="19" bestFit="1" customWidth="1"/>
    <col min="8202" max="8203" width="13.42578125" style="19" bestFit="1" customWidth="1"/>
    <col min="8204" max="8205" width="13.5703125" style="19" bestFit="1" customWidth="1"/>
    <col min="8206" max="8206" width="16.140625" style="19" bestFit="1" customWidth="1"/>
    <col min="8207" max="8207" width="13.5703125" style="19" bestFit="1" customWidth="1"/>
    <col min="8208" max="8448" width="9.140625" style="19"/>
    <col min="8449" max="8449" width="31.28515625" style="19" customWidth="1"/>
    <col min="8450" max="8450" width="16.5703125" style="19" bestFit="1" customWidth="1"/>
    <col min="8451" max="8451" width="13.42578125" style="19" bestFit="1" customWidth="1"/>
    <col min="8452" max="8457" width="13.5703125" style="19" bestFit="1" customWidth="1"/>
    <col min="8458" max="8459" width="13.42578125" style="19" bestFit="1" customWidth="1"/>
    <col min="8460" max="8461" width="13.5703125" style="19" bestFit="1" customWidth="1"/>
    <col min="8462" max="8462" width="16.140625" style="19" bestFit="1" customWidth="1"/>
    <col min="8463" max="8463" width="13.5703125" style="19" bestFit="1" customWidth="1"/>
    <col min="8464" max="8704" width="9.140625" style="19"/>
    <col min="8705" max="8705" width="31.28515625" style="19" customWidth="1"/>
    <col min="8706" max="8706" width="16.5703125" style="19" bestFit="1" customWidth="1"/>
    <col min="8707" max="8707" width="13.42578125" style="19" bestFit="1" customWidth="1"/>
    <col min="8708" max="8713" width="13.5703125" style="19" bestFit="1" customWidth="1"/>
    <col min="8714" max="8715" width="13.42578125" style="19" bestFit="1" customWidth="1"/>
    <col min="8716" max="8717" width="13.5703125" style="19" bestFit="1" customWidth="1"/>
    <col min="8718" max="8718" width="16.140625" style="19" bestFit="1" customWidth="1"/>
    <col min="8719" max="8719" width="13.5703125" style="19" bestFit="1" customWidth="1"/>
    <col min="8720" max="8960" width="9.140625" style="19"/>
    <col min="8961" max="8961" width="31.28515625" style="19" customWidth="1"/>
    <col min="8962" max="8962" width="16.5703125" style="19" bestFit="1" customWidth="1"/>
    <col min="8963" max="8963" width="13.42578125" style="19" bestFit="1" customWidth="1"/>
    <col min="8964" max="8969" width="13.5703125" style="19" bestFit="1" customWidth="1"/>
    <col min="8970" max="8971" width="13.42578125" style="19" bestFit="1" customWidth="1"/>
    <col min="8972" max="8973" width="13.5703125" style="19" bestFit="1" customWidth="1"/>
    <col min="8974" max="8974" width="16.140625" style="19" bestFit="1" customWidth="1"/>
    <col min="8975" max="8975" width="13.5703125" style="19" bestFit="1" customWidth="1"/>
    <col min="8976" max="9216" width="9.140625" style="19"/>
    <col min="9217" max="9217" width="31.28515625" style="19" customWidth="1"/>
    <col min="9218" max="9218" width="16.5703125" style="19" bestFit="1" customWidth="1"/>
    <col min="9219" max="9219" width="13.42578125" style="19" bestFit="1" customWidth="1"/>
    <col min="9220" max="9225" width="13.5703125" style="19" bestFit="1" customWidth="1"/>
    <col min="9226" max="9227" width="13.42578125" style="19" bestFit="1" customWidth="1"/>
    <col min="9228" max="9229" width="13.5703125" style="19" bestFit="1" customWidth="1"/>
    <col min="9230" max="9230" width="16.140625" style="19" bestFit="1" customWidth="1"/>
    <col min="9231" max="9231" width="13.5703125" style="19" bestFit="1" customWidth="1"/>
    <col min="9232" max="9472" width="9.140625" style="19"/>
    <col min="9473" max="9473" width="31.28515625" style="19" customWidth="1"/>
    <col min="9474" max="9474" width="16.5703125" style="19" bestFit="1" customWidth="1"/>
    <col min="9475" max="9475" width="13.42578125" style="19" bestFit="1" customWidth="1"/>
    <col min="9476" max="9481" width="13.5703125" style="19" bestFit="1" customWidth="1"/>
    <col min="9482" max="9483" width="13.42578125" style="19" bestFit="1" customWidth="1"/>
    <col min="9484" max="9485" width="13.5703125" style="19" bestFit="1" customWidth="1"/>
    <col min="9486" max="9486" width="16.140625" style="19" bestFit="1" customWidth="1"/>
    <col min="9487" max="9487" width="13.5703125" style="19" bestFit="1" customWidth="1"/>
    <col min="9488" max="9728" width="9.140625" style="19"/>
    <col min="9729" max="9729" width="31.28515625" style="19" customWidth="1"/>
    <col min="9730" max="9730" width="16.5703125" style="19" bestFit="1" customWidth="1"/>
    <col min="9731" max="9731" width="13.42578125" style="19" bestFit="1" customWidth="1"/>
    <col min="9732" max="9737" width="13.5703125" style="19" bestFit="1" customWidth="1"/>
    <col min="9738" max="9739" width="13.42578125" style="19" bestFit="1" customWidth="1"/>
    <col min="9740" max="9741" width="13.5703125" style="19" bestFit="1" customWidth="1"/>
    <col min="9742" max="9742" width="16.140625" style="19" bestFit="1" customWidth="1"/>
    <col min="9743" max="9743" width="13.5703125" style="19" bestFit="1" customWidth="1"/>
    <col min="9744" max="9984" width="9.140625" style="19"/>
    <col min="9985" max="9985" width="31.28515625" style="19" customWidth="1"/>
    <col min="9986" max="9986" width="16.5703125" style="19" bestFit="1" customWidth="1"/>
    <col min="9987" max="9987" width="13.42578125" style="19" bestFit="1" customWidth="1"/>
    <col min="9988" max="9993" width="13.5703125" style="19" bestFit="1" customWidth="1"/>
    <col min="9994" max="9995" width="13.42578125" style="19" bestFit="1" customWidth="1"/>
    <col min="9996" max="9997" width="13.5703125" style="19" bestFit="1" customWidth="1"/>
    <col min="9998" max="9998" width="16.140625" style="19" bestFit="1" customWidth="1"/>
    <col min="9999" max="9999" width="13.5703125" style="19" bestFit="1" customWidth="1"/>
    <col min="10000" max="10240" width="9.140625" style="19"/>
    <col min="10241" max="10241" width="31.28515625" style="19" customWidth="1"/>
    <col min="10242" max="10242" width="16.5703125" style="19" bestFit="1" customWidth="1"/>
    <col min="10243" max="10243" width="13.42578125" style="19" bestFit="1" customWidth="1"/>
    <col min="10244" max="10249" width="13.5703125" style="19" bestFit="1" customWidth="1"/>
    <col min="10250" max="10251" width="13.42578125" style="19" bestFit="1" customWidth="1"/>
    <col min="10252" max="10253" width="13.5703125" style="19" bestFit="1" customWidth="1"/>
    <col min="10254" max="10254" width="16.140625" style="19" bestFit="1" customWidth="1"/>
    <col min="10255" max="10255" width="13.5703125" style="19" bestFit="1" customWidth="1"/>
    <col min="10256" max="10496" width="9.140625" style="19"/>
    <col min="10497" max="10497" width="31.28515625" style="19" customWidth="1"/>
    <col min="10498" max="10498" width="16.5703125" style="19" bestFit="1" customWidth="1"/>
    <col min="10499" max="10499" width="13.42578125" style="19" bestFit="1" customWidth="1"/>
    <col min="10500" max="10505" width="13.5703125" style="19" bestFit="1" customWidth="1"/>
    <col min="10506" max="10507" width="13.42578125" style="19" bestFit="1" customWidth="1"/>
    <col min="10508" max="10509" width="13.5703125" style="19" bestFit="1" customWidth="1"/>
    <col min="10510" max="10510" width="16.140625" style="19" bestFit="1" customWidth="1"/>
    <col min="10511" max="10511" width="13.5703125" style="19" bestFit="1" customWidth="1"/>
    <col min="10512" max="10752" width="9.140625" style="19"/>
    <col min="10753" max="10753" width="31.28515625" style="19" customWidth="1"/>
    <col min="10754" max="10754" width="16.5703125" style="19" bestFit="1" customWidth="1"/>
    <col min="10755" max="10755" width="13.42578125" style="19" bestFit="1" customWidth="1"/>
    <col min="10756" max="10761" width="13.5703125" style="19" bestFit="1" customWidth="1"/>
    <col min="10762" max="10763" width="13.42578125" style="19" bestFit="1" customWidth="1"/>
    <col min="10764" max="10765" width="13.5703125" style="19" bestFit="1" customWidth="1"/>
    <col min="10766" max="10766" width="16.140625" style="19" bestFit="1" customWidth="1"/>
    <col min="10767" max="10767" width="13.5703125" style="19" bestFit="1" customWidth="1"/>
    <col min="10768" max="11008" width="9.140625" style="19"/>
    <col min="11009" max="11009" width="31.28515625" style="19" customWidth="1"/>
    <col min="11010" max="11010" width="16.5703125" style="19" bestFit="1" customWidth="1"/>
    <col min="11011" max="11011" width="13.42578125" style="19" bestFit="1" customWidth="1"/>
    <col min="11012" max="11017" width="13.5703125" style="19" bestFit="1" customWidth="1"/>
    <col min="11018" max="11019" width="13.42578125" style="19" bestFit="1" customWidth="1"/>
    <col min="11020" max="11021" width="13.5703125" style="19" bestFit="1" customWidth="1"/>
    <col min="11022" max="11022" width="16.140625" style="19" bestFit="1" customWidth="1"/>
    <col min="11023" max="11023" width="13.5703125" style="19" bestFit="1" customWidth="1"/>
    <col min="11024" max="11264" width="9.140625" style="19"/>
    <col min="11265" max="11265" width="31.28515625" style="19" customWidth="1"/>
    <col min="11266" max="11266" width="16.5703125" style="19" bestFit="1" customWidth="1"/>
    <col min="11267" max="11267" width="13.42578125" style="19" bestFit="1" customWidth="1"/>
    <col min="11268" max="11273" width="13.5703125" style="19" bestFit="1" customWidth="1"/>
    <col min="11274" max="11275" width="13.42578125" style="19" bestFit="1" customWidth="1"/>
    <col min="11276" max="11277" width="13.5703125" style="19" bestFit="1" customWidth="1"/>
    <col min="11278" max="11278" width="16.140625" style="19" bestFit="1" customWidth="1"/>
    <col min="11279" max="11279" width="13.5703125" style="19" bestFit="1" customWidth="1"/>
    <col min="11280" max="11520" width="9.140625" style="19"/>
    <col min="11521" max="11521" width="31.28515625" style="19" customWidth="1"/>
    <col min="11522" max="11522" width="16.5703125" style="19" bestFit="1" customWidth="1"/>
    <col min="11523" max="11523" width="13.42578125" style="19" bestFit="1" customWidth="1"/>
    <col min="11524" max="11529" width="13.5703125" style="19" bestFit="1" customWidth="1"/>
    <col min="11530" max="11531" width="13.42578125" style="19" bestFit="1" customWidth="1"/>
    <col min="11532" max="11533" width="13.5703125" style="19" bestFit="1" customWidth="1"/>
    <col min="11534" max="11534" width="16.140625" style="19" bestFit="1" customWidth="1"/>
    <col min="11535" max="11535" width="13.5703125" style="19" bestFit="1" customWidth="1"/>
    <col min="11536" max="11776" width="9.140625" style="19"/>
    <col min="11777" max="11777" width="31.28515625" style="19" customWidth="1"/>
    <col min="11778" max="11778" width="16.5703125" style="19" bestFit="1" customWidth="1"/>
    <col min="11779" max="11779" width="13.42578125" style="19" bestFit="1" customWidth="1"/>
    <col min="11780" max="11785" width="13.5703125" style="19" bestFit="1" customWidth="1"/>
    <col min="11786" max="11787" width="13.42578125" style="19" bestFit="1" customWidth="1"/>
    <col min="11788" max="11789" width="13.5703125" style="19" bestFit="1" customWidth="1"/>
    <col min="11790" max="11790" width="16.140625" style="19" bestFit="1" customWidth="1"/>
    <col min="11791" max="11791" width="13.5703125" style="19" bestFit="1" customWidth="1"/>
    <col min="11792" max="12032" width="9.140625" style="19"/>
    <col min="12033" max="12033" width="31.28515625" style="19" customWidth="1"/>
    <col min="12034" max="12034" width="16.5703125" style="19" bestFit="1" customWidth="1"/>
    <col min="12035" max="12035" width="13.42578125" style="19" bestFit="1" customWidth="1"/>
    <col min="12036" max="12041" width="13.5703125" style="19" bestFit="1" customWidth="1"/>
    <col min="12042" max="12043" width="13.42578125" style="19" bestFit="1" customWidth="1"/>
    <col min="12044" max="12045" width="13.5703125" style="19" bestFit="1" customWidth="1"/>
    <col min="12046" max="12046" width="16.140625" style="19" bestFit="1" customWidth="1"/>
    <col min="12047" max="12047" width="13.5703125" style="19" bestFit="1" customWidth="1"/>
    <col min="12048" max="12288" width="9.140625" style="19"/>
    <col min="12289" max="12289" width="31.28515625" style="19" customWidth="1"/>
    <col min="12290" max="12290" width="16.5703125" style="19" bestFit="1" customWidth="1"/>
    <col min="12291" max="12291" width="13.42578125" style="19" bestFit="1" customWidth="1"/>
    <col min="12292" max="12297" width="13.5703125" style="19" bestFit="1" customWidth="1"/>
    <col min="12298" max="12299" width="13.42578125" style="19" bestFit="1" customWidth="1"/>
    <col min="12300" max="12301" width="13.5703125" style="19" bestFit="1" customWidth="1"/>
    <col min="12302" max="12302" width="16.140625" style="19" bestFit="1" customWidth="1"/>
    <col min="12303" max="12303" width="13.5703125" style="19" bestFit="1" customWidth="1"/>
    <col min="12304" max="12544" width="9.140625" style="19"/>
    <col min="12545" max="12545" width="31.28515625" style="19" customWidth="1"/>
    <col min="12546" max="12546" width="16.5703125" style="19" bestFit="1" customWidth="1"/>
    <col min="12547" max="12547" width="13.42578125" style="19" bestFit="1" customWidth="1"/>
    <col min="12548" max="12553" width="13.5703125" style="19" bestFit="1" customWidth="1"/>
    <col min="12554" max="12555" width="13.42578125" style="19" bestFit="1" customWidth="1"/>
    <col min="12556" max="12557" width="13.5703125" style="19" bestFit="1" customWidth="1"/>
    <col min="12558" max="12558" width="16.140625" style="19" bestFit="1" customWidth="1"/>
    <col min="12559" max="12559" width="13.5703125" style="19" bestFit="1" customWidth="1"/>
    <col min="12560" max="12800" width="9.140625" style="19"/>
    <col min="12801" max="12801" width="31.28515625" style="19" customWidth="1"/>
    <col min="12802" max="12802" width="16.5703125" style="19" bestFit="1" customWidth="1"/>
    <col min="12803" max="12803" width="13.42578125" style="19" bestFit="1" customWidth="1"/>
    <col min="12804" max="12809" width="13.5703125" style="19" bestFit="1" customWidth="1"/>
    <col min="12810" max="12811" width="13.42578125" style="19" bestFit="1" customWidth="1"/>
    <col min="12812" max="12813" width="13.5703125" style="19" bestFit="1" customWidth="1"/>
    <col min="12814" max="12814" width="16.140625" style="19" bestFit="1" customWidth="1"/>
    <col min="12815" max="12815" width="13.5703125" style="19" bestFit="1" customWidth="1"/>
    <col min="12816" max="13056" width="9.140625" style="19"/>
    <col min="13057" max="13057" width="31.28515625" style="19" customWidth="1"/>
    <col min="13058" max="13058" width="16.5703125" style="19" bestFit="1" customWidth="1"/>
    <col min="13059" max="13059" width="13.42578125" style="19" bestFit="1" customWidth="1"/>
    <col min="13060" max="13065" width="13.5703125" style="19" bestFit="1" customWidth="1"/>
    <col min="13066" max="13067" width="13.42578125" style="19" bestFit="1" customWidth="1"/>
    <col min="13068" max="13069" width="13.5703125" style="19" bestFit="1" customWidth="1"/>
    <col min="13070" max="13070" width="16.140625" style="19" bestFit="1" customWidth="1"/>
    <col min="13071" max="13071" width="13.5703125" style="19" bestFit="1" customWidth="1"/>
    <col min="13072" max="13312" width="9.140625" style="19"/>
    <col min="13313" max="13313" width="31.28515625" style="19" customWidth="1"/>
    <col min="13314" max="13314" width="16.5703125" style="19" bestFit="1" customWidth="1"/>
    <col min="13315" max="13315" width="13.42578125" style="19" bestFit="1" customWidth="1"/>
    <col min="13316" max="13321" width="13.5703125" style="19" bestFit="1" customWidth="1"/>
    <col min="13322" max="13323" width="13.42578125" style="19" bestFit="1" customWidth="1"/>
    <col min="13324" max="13325" width="13.5703125" style="19" bestFit="1" customWidth="1"/>
    <col min="13326" max="13326" width="16.140625" style="19" bestFit="1" customWidth="1"/>
    <col min="13327" max="13327" width="13.5703125" style="19" bestFit="1" customWidth="1"/>
    <col min="13328" max="13568" width="9.140625" style="19"/>
    <col min="13569" max="13569" width="31.28515625" style="19" customWidth="1"/>
    <col min="13570" max="13570" width="16.5703125" style="19" bestFit="1" customWidth="1"/>
    <col min="13571" max="13571" width="13.42578125" style="19" bestFit="1" customWidth="1"/>
    <col min="13572" max="13577" width="13.5703125" style="19" bestFit="1" customWidth="1"/>
    <col min="13578" max="13579" width="13.42578125" style="19" bestFit="1" customWidth="1"/>
    <col min="13580" max="13581" width="13.5703125" style="19" bestFit="1" customWidth="1"/>
    <col min="13582" max="13582" width="16.140625" style="19" bestFit="1" customWidth="1"/>
    <col min="13583" max="13583" width="13.5703125" style="19" bestFit="1" customWidth="1"/>
    <col min="13584" max="13824" width="9.140625" style="19"/>
    <col min="13825" max="13825" width="31.28515625" style="19" customWidth="1"/>
    <col min="13826" max="13826" width="16.5703125" style="19" bestFit="1" customWidth="1"/>
    <col min="13827" max="13827" width="13.42578125" style="19" bestFit="1" customWidth="1"/>
    <col min="13828" max="13833" width="13.5703125" style="19" bestFit="1" customWidth="1"/>
    <col min="13834" max="13835" width="13.42578125" style="19" bestFit="1" customWidth="1"/>
    <col min="13836" max="13837" width="13.5703125" style="19" bestFit="1" customWidth="1"/>
    <col min="13838" max="13838" width="16.140625" style="19" bestFit="1" customWidth="1"/>
    <col min="13839" max="13839" width="13.5703125" style="19" bestFit="1" customWidth="1"/>
    <col min="13840" max="14080" width="9.140625" style="19"/>
    <col min="14081" max="14081" width="31.28515625" style="19" customWidth="1"/>
    <col min="14082" max="14082" width="16.5703125" style="19" bestFit="1" customWidth="1"/>
    <col min="14083" max="14083" width="13.42578125" style="19" bestFit="1" customWidth="1"/>
    <col min="14084" max="14089" width="13.5703125" style="19" bestFit="1" customWidth="1"/>
    <col min="14090" max="14091" width="13.42578125" style="19" bestFit="1" customWidth="1"/>
    <col min="14092" max="14093" width="13.5703125" style="19" bestFit="1" customWidth="1"/>
    <col min="14094" max="14094" width="16.140625" style="19" bestFit="1" customWidth="1"/>
    <col min="14095" max="14095" width="13.5703125" style="19" bestFit="1" customWidth="1"/>
    <col min="14096" max="14336" width="9.140625" style="19"/>
    <col min="14337" max="14337" width="31.28515625" style="19" customWidth="1"/>
    <col min="14338" max="14338" width="16.5703125" style="19" bestFit="1" customWidth="1"/>
    <col min="14339" max="14339" width="13.42578125" style="19" bestFit="1" customWidth="1"/>
    <col min="14340" max="14345" width="13.5703125" style="19" bestFit="1" customWidth="1"/>
    <col min="14346" max="14347" width="13.42578125" style="19" bestFit="1" customWidth="1"/>
    <col min="14348" max="14349" width="13.5703125" style="19" bestFit="1" customWidth="1"/>
    <col min="14350" max="14350" width="16.140625" style="19" bestFit="1" customWidth="1"/>
    <col min="14351" max="14351" width="13.5703125" style="19" bestFit="1" customWidth="1"/>
    <col min="14352" max="14592" width="9.140625" style="19"/>
    <col min="14593" max="14593" width="31.28515625" style="19" customWidth="1"/>
    <col min="14594" max="14594" width="16.5703125" style="19" bestFit="1" customWidth="1"/>
    <col min="14595" max="14595" width="13.42578125" style="19" bestFit="1" customWidth="1"/>
    <col min="14596" max="14601" width="13.5703125" style="19" bestFit="1" customWidth="1"/>
    <col min="14602" max="14603" width="13.42578125" style="19" bestFit="1" customWidth="1"/>
    <col min="14604" max="14605" width="13.5703125" style="19" bestFit="1" customWidth="1"/>
    <col min="14606" max="14606" width="16.140625" style="19" bestFit="1" customWidth="1"/>
    <col min="14607" max="14607" width="13.5703125" style="19" bestFit="1" customWidth="1"/>
    <col min="14608" max="14848" width="9.140625" style="19"/>
    <col min="14849" max="14849" width="31.28515625" style="19" customWidth="1"/>
    <col min="14850" max="14850" width="16.5703125" style="19" bestFit="1" customWidth="1"/>
    <col min="14851" max="14851" width="13.42578125" style="19" bestFit="1" customWidth="1"/>
    <col min="14852" max="14857" width="13.5703125" style="19" bestFit="1" customWidth="1"/>
    <col min="14858" max="14859" width="13.42578125" style="19" bestFit="1" customWidth="1"/>
    <col min="14860" max="14861" width="13.5703125" style="19" bestFit="1" customWidth="1"/>
    <col min="14862" max="14862" width="16.140625" style="19" bestFit="1" customWidth="1"/>
    <col min="14863" max="14863" width="13.5703125" style="19" bestFit="1" customWidth="1"/>
    <col min="14864" max="15104" width="9.140625" style="19"/>
    <col min="15105" max="15105" width="31.28515625" style="19" customWidth="1"/>
    <col min="15106" max="15106" width="16.5703125" style="19" bestFit="1" customWidth="1"/>
    <col min="15107" max="15107" width="13.42578125" style="19" bestFit="1" customWidth="1"/>
    <col min="15108" max="15113" width="13.5703125" style="19" bestFit="1" customWidth="1"/>
    <col min="15114" max="15115" width="13.42578125" style="19" bestFit="1" customWidth="1"/>
    <col min="15116" max="15117" width="13.5703125" style="19" bestFit="1" customWidth="1"/>
    <col min="15118" max="15118" width="16.140625" style="19" bestFit="1" customWidth="1"/>
    <col min="15119" max="15119" width="13.5703125" style="19" bestFit="1" customWidth="1"/>
    <col min="15120" max="15360" width="9.140625" style="19"/>
    <col min="15361" max="15361" width="31.28515625" style="19" customWidth="1"/>
    <col min="15362" max="15362" width="16.5703125" style="19" bestFit="1" customWidth="1"/>
    <col min="15363" max="15363" width="13.42578125" style="19" bestFit="1" customWidth="1"/>
    <col min="15364" max="15369" width="13.5703125" style="19" bestFit="1" customWidth="1"/>
    <col min="15370" max="15371" width="13.42578125" style="19" bestFit="1" customWidth="1"/>
    <col min="15372" max="15373" width="13.5703125" style="19" bestFit="1" customWidth="1"/>
    <col min="15374" max="15374" width="16.140625" style="19" bestFit="1" customWidth="1"/>
    <col min="15375" max="15375" width="13.5703125" style="19" bestFit="1" customWidth="1"/>
    <col min="15376" max="15616" width="9.140625" style="19"/>
    <col min="15617" max="15617" width="31.28515625" style="19" customWidth="1"/>
    <col min="15618" max="15618" width="16.5703125" style="19" bestFit="1" customWidth="1"/>
    <col min="15619" max="15619" width="13.42578125" style="19" bestFit="1" customWidth="1"/>
    <col min="15620" max="15625" width="13.5703125" style="19" bestFit="1" customWidth="1"/>
    <col min="15626" max="15627" width="13.42578125" style="19" bestFit="1" customWidth="1"/>
    <col min="15628" max="15629" width="13.5703125" style="19" bestFit="1" customWidth="1"/>
    <col min="15630" max="15630" width="16.140625" style="19" bestFit="1" customWidth="1"/>
    <col min="15631" max="15631" width="13.5703125" style="19" bestFit="1" customWidth="1"/>
    <col min="15632" max="15872" width="9.140625" style="19"/>
    <col min="15873" max="15873" width="31.28515625" style="19" customWidth="1"/>
    <col min="15874" max="15874" width="16.5703125" style="19" bestFit="1" customWidth="1"/>
    <col min="15875" max="15875" width="13.42578125" style="19" bestFit="1" customWidth="1"/>
    <col min="15876" max="15881" width="13.5703125" style="19" bestFit="1" customWidth="1"/>
    <col min="15882" max="15883" width="13.42578125" style="19" bestFit="1" customWidth="1"/>
    <col min="15884" max="15885" width="13.5703125" style="19" bestFit="1" customWidth="1"/>
    <col min="15886" max="15886" width="16.140625" style="19" bestFit="1" customWidth="1"/>
    <col min="15887" max="15887" width="13.5703125" style="19" bestFit="1" customWidth="1"/>
    <col min="15888" max="16128" width="9.140625" style="19"/>
    <col min="16129" max="16129" width="31.28515625" style="19" customWidth="1"/>
    <col min="16130" max="16130" width="16.5703125" style="19" bestFit="1" customWidth="1"/>
    <col min="16131" max="16131" width="13.42578125" style="19" bestFit="1" customWidth="1"/>
    <col min="16132" max="16137" width="13.5703125" style="19" bestFit="1" customWidth="1"/>
    <col min="16138" max="16139" width="13.42578125" style="19" bestFit="1" customWidth="1"/>
    <col min="16140" max="16141" width="13.5703125" style="19" bestFit="1" customWidth="1"/>
    <col min="16142" max="16142" width="16.140625" style="19" bestFit="1" customWidth="1"/>
    <col min="16143" max="16143" width="13.5703125" style="19" bestFit="1" customWidth="1"/>
    <col min="16144" max="16384" width="9.140625" style="19"/>
  </cols>
  <sheetData>
    <row r="1" spans="1:15" ht="14.25" x14ac:dyDescent="0.15">
      <c r="I1" s="19"/>
      <c r="K1" s="19"/>
      <c r="N1" s="64" t="s">
        <v>39</v>
      </c>
    </row>
    <row r="2" spans="1:15" s="63" customFormat="1" ht="14.25" x14ac:dyDescent="0.15">
      <c r="A2" s="60" t="s">
        <v>60</v>
      </c>
      <c r="B2" s="61" t="s">
        <v>27</v>
      </c>
      <c r="C2" s="62" t="s">
        <v>28</v>
      </c>
      <c r="D2" s="61" t="s">
        <v>29</v>
      </c>
      <c r="E2" s="61" t="s">
        <v>30</v>
      </c>
      <c r="F2" s="61" t="s">
        <v>31</v>
      </c>
      <c r="G2" s="61" t="s">
        <v>32</v>
      </c>
      <c r="H2" s="61" t="s">
        <v>33</v>
      </c>
      <c r="I2" s="61" t="s">
        <v>34</v>
      </c>
      <c r="J2" s="61" t="s">
        <v>35</v>
      </c>
      <c r="K2" s="61" t="s">
        <v>36</v>
      </c>
      <c r="L2" s="62" t="s">
        <v>37</v>
      </c>
      <c r="M2" s="62" t="s">
        <v>38</v>
      </c>
      <c r="N2" s="61" t="s">
        <v>9</v>
      </c>
    </row>
    <row r="3" spans="1:15" x14ac:dyDescent="0.15">
      <c r="A3" s="2"/>
      <c r="I3" s="19"/>
      <c r="J3" s="50"/>
      <c r="K3" s="19"/>
    </row>
    <row r="4" spans="1:15" x14ac:dyDescent="0.15">
      <c r="A4" s="51" t="s">
        <v>61</v>
      </c>
      <c r="I4" s="19"/>
      <c r="J4" s="50"/>
      <c r="K4" s="19"/>
    </row>
    <row r="5" spans="1:15" x14ac:dyDescent="0.15">
      <c r="A5" s="19" t="s">
        <v>10</v>
      </c>
      <c r="B5" s="2">
        <v>3727274.56</v>
      </c>
      <c r="C5" s="52">
        <v>3813256.14</v>
      </c>
      <c r="D5" s="2">
        <v>4036304.33</v>
      </c>
      <c r="E5" s="2">
        <v>3695397.67</v>
      </c>
      <c r="F5" s="2">
        <v>3614040.39</v>
      </c>
      <c r="G5" s="2">
        <v>4148891.36</v>
      </c>
      <c r="H5" s="2">
        <v>3082705.24</v>
      </c>
      <c r="I5" s="2">
        <v>3138043.66</v>
      </c>
      <c r="J5" s="52">
        <v>3691199.27</v>
      </c>
      <c r="K5" s="52">
        <v>3742411.55</v>
      </c>
      <c r="L5" s="52">
        <v>3893413.35</v>
      </c>
      <c r="M5" s="52"/>
      <c r="N5" s="2">
        <f>SUM(B5:M5)</f>
        <v>40582937.519999996</v>
      </c>
    </row>
    <row r="6" spans="1:15" x14ac:dyDescent="0.15">
      <c r="B6" s="2"/>
      <c r="C6" s="52"/>
      <c r="D6" s="2"/>
      <c r="E6" s="2"/>
      <c r="F6" s="2"/>
      <c r="G6" s="2"/>
      <c r="H6" s="2"/>
      <c r="J6" s="52"/>
      <c r="K6" s="52"/>
      <c r="L6" s="52"/>
      <c r="M6" s="52"/>
      <c r="N6" s="2"/>
    </row>
    <row r="7" spans="1:15" x14ac:dyDescent="0.15">
      <c r="A7" s="51" t="s">
        <v>62</v>
      </c>
      <c r="B7" s="2"/>
      <c r="C7" s="52"/>
      <c r="D7" s="2"/>
      <c r="E7" s="2"/>
      <c r="F7" s="2"/>
      <c r="G7" s="2"/>
      <c r="H7" s="2"/>
      <c r="J7" s="52"/>
      <c r="K7" s="52"/>
      <c r="L7" s="52"/>
      <c r="M7" s="52"/>
      <c r="N7" s="2"/>
    </row>
    <row r="8" spans="1:15" x14ac:dyDescent="0.15">
      <c r="A8" s="19" t="s">
        <v>63</v>
      </c>
      <c r="B8" s="2">
        <v>4776.13</v>
      </c>
      <c r="C8" s="52">
        <v>4885.33</v>
      </c>
      <c r="D8" s="2">
        <v>5168.59</v>
      </c>
      <c r="E8" s="2">
        <v>4735.6499999999996</v>
      </c>
      <c r="F8" s="2">
        <v>4632.33</v>
      </c>
      <c r="G8" s="2">
        <v>5311.57</v>
      </c>
      <c r="H8" s="2">
        <v>3951.54</v>
      </c>
      <c r="I8" s="2">
        <v>4022.47</v>
      </c>
      <c r="J8" s="52">
        <v>4731.53</v>
      </c>
      <c r="K8" s="52">
        <v>4797.18</v>
      </c>
      <c r="L8" s="52">
        <v>4990.74</v>
      </c>
      <c r="M8" s="52"/>
      <c r="N8" s="2">
        <f>SUM(B8:M8)</f>
        <v>52003.06</v>
      </c>
    </row>
    <row r="9" spans="1:15" x14ac:dyDescent="0.15">
      <c r="A9" s="19" t="s">
        <v>64</v>
      </c>
      <c r="B9" s="2">
        <v>0</v>
      </c>
      <c r="C9" s="5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52">
        <v>0</v>
      </c>
      <c r="K9" s="52">
        <v>0</v>
      </c>
      <c r="L9" s="52">
        <v>0</v>
      </c>
      <c r="M9" s="52"/>
      <c r="N9" s="2">
        <f>SUM(B9:M9)</f>
        <v>0</v>
      </c>
    </row>
    <row r="10" spans="1:15" x14ac:dyDescent="0.15">
      <c r="B10" s="2"/>
      <c r="C10" s="52"/>
      <c r="D10" s="2"/>
      <c r="E10" s="2"/>
      <c r="F10" s="2"/>
      <c r="G10" s="2"/>
      <c r="H10" s="2"/>
      <c r="J10" s="52"/>
      <c r="K10" s="52"/>
      <c r="L10" s="52"/>
      <c r="M10" s="52"/>
      <c r="N10" s="2"/>
    </row>
    <row r="11" spans="1:15" x14ac:dyDescent="0.15">
      <c r="A11" s="53" t="s">
        <v>65</v>
      </c>
      <c r="B11" s="6">
        <v>3732050.69</v>
      </c>
      <c r="C11" s="54">
        <v>3818141.47</v>
      </c>
      <c r="D11" s="6">
        <v>4041472.92</v>
      </c>
      <c r="E11" s="6">
        <v>3700133.32</v>
      </c>
      <c r="F11" s="6">
        <v>3618672.72</v>
      </c>
      <c r="G11" s="6">
        <v>4154202.9299999997</v>
      </c>
      <c r="H11" s="6">
        <v>3086656.7800000003</v>
      </c>
      <c r="I11" s="6">
        <v>3142066.1300000004</v>
      </c>
      <c r="J11" s="54">
        <v>3695930.8</v>
      </c>
      <c r="K11" s="54">
        <v>3747208.73</v>
      </c>
      <c r="L11" s="54">
        <v>3898404.0900000003</v>
      </c>
      <c r="M11" s="54"/>
      <c r="N11" s="6">
        <f>SUM(B11:M11)</f>
        <v>40634940.580000006</v>
      </c>
      <c r="O11" s="2"/>
    </row>
    <row r="12" spans="1:15" x14ac:dyDescent="0.15">
      <c r="A12" s="53"/>
      <c r="B12" s="2"/>
      <c r="C12" s="52"/>
      <c r="D12" s="2"/>
      <c r="E12" s="2"/>
      <c r="F12" s="2"/>
      <c r="G12" s="2"/>
      <c r="H12" s="2"/>
      <c r="J12" s="52"/>
      <c r="K12" s="52"/>
      <c r="L12" s="52"/>
      <c r="M12" s="52"/>
      <c r="N12" s="2"/>
    </row>
    <row r="13" spans="1:15" x14ac:dyDescent="0.15">
      <c r="A13" s="51" t="s">
        <v>66</v>
      </c>
      <c r="B13" s="2"/>
      <c r="C13" s="52"/>
      <c r="D13" s="2"/>
      <c r="E13" s="2"/>
      <c r="F13" s="2"/>
      <c r="G13" s="2"/>
      <c r="H13" s="2"/>
      <c r="J13" s="52"/>
      <c r="K13" s="52"/>
      <c r="L13" s="52"/>
      <c r="M13" s="52"/>
      <c r="N13" s="2"/>
    </row>
    <row r="14" spans="1:15" x14ac:dyDescent="0.15">
      <c r="A14" s="51" t="s">
        <v>67</v>
      </c>
      <c r="B14" s="2"/>
      <c r="C14" s="52"/>
      <c r="D14" s="2"/>
      <c r="E14" s="2"/>
      <c r="F14" s="2"/>
      <c r="G14" s="2"/>
      <c r="H14" s="2"/>
      <c r="J14" s="52"/>
      <c r="K14" s="52"/>
      <c r="L14" s="52"/>
      <c r="M14" s="52"/>
      <c r="N14" s="2"/>
    </row>
    <row r="15" spans="1:15" x14ac:dyDescent="0.15">
      <c r="A15" s="19" t="s">
        <v>68</v>
      </c>
      <c r="B15" s="2">
        <v>717173.8</v>
      </c>
      <c r="C15" s="52">
        <v>688332.95</v>
      </c>
      <c r="D15" s="2">
        <v>702191.92</v>
      </c>
      <c r="E15" s="2">
        <v>718990.46</v>
      </c>
      <c r="F15" s="2">
        <v>697446.01</v>
      </c>
      <c r="G15" s="2">
        <v>810822.07</v>
      </c>
      <c r="H15" s="2">
        <v>675154.55</v>
      </c>
      <c r="I15" s="2">
        <v>580843.27999999991</v>
      </c>
      <c r="J15" s="52">
        <v>729962.1</v>
      </c>
      <c r="K15" s="52">
        <v>759697.54999999993</v>
      </c>
      <c r="L15" s="52">
        <v>722466.34</v>
      </c>
      <c r="M15" s="52"/>
      <c r="N15" s="2">
        <f>SUM(B15:M15)</f>
        <v>7803081.0299999993</v>
      </c>
    </row>
    <row r="16" spans="1:15" x14ac:dyDescent="0.15">
      <c r="B16" s="2"/>
      <c r="C16" s="52"/>
      <c r="D16" s="2"/>
      <c r="E16" s="2"/>
      <c r="F16" s="2"/>
      <c r="G16" s="2"/>
      <c r="H16" s="2"/>
      <c r="J16" s="52"/>
      <c r="K16" s="52"/>
      <c r="L16" s="52"/>
      <c r="M16" s="52"/>
      <c r="N16" s="2"/>
    </row>
    <row r="17" spans="1:14" x14ac:dyDescent="0.15">
      <c r="A17" s="19" t="s">
        <v>69</v>
      </c>
      <c r="B17" s="2">
        <v>206148.07</v>
      </c>
      <c r="C17" s="52">
        <v>197857.91</v>
      </c>
      <c r="D17" s="2">
        <v>201841.6</v>
      </c>
      <c r="E17" s="2">
        <v>206670.26</v>
      </c>
      <c r="F17" s="2">
        <v>200477.41</v>
      </c>
      <c r="G17" s="2">
        <v>233066.8</v>
      </c>
      <c r="H17" s="2">
        <v>194069.84</v>
      </c>
      <c r="I17" s="2">
        <v>166960.54</v>
      </c>
      <c r="J17" s="52">
        <v>209824</v>
      </c>
      <c r="K17" s="52">
        <v>218371.31</v>
      </c>
      <c r="L17" s="52">
        <v>207669.38</v>
      </c>
      <c r="M17" s="52"/>
      <c r="N17" s="2">
        <f t="shared" ref="N17:N78" si="0">SUM(B17:M17)</f>
        <v>2242957.12</v>
      </c>
    </row>
    <row r="18" spans="1:14" x14ac:dyDescent="0.15">
      <c r="B18" s="2"/>
      <c r="C18" s="52"/>
      <c r="D18" s="2"/>
      <c r="E18" s="2"/>
      <c r="F18" s="2"/>
      <c r="G18" s="2"/>
      <c r="H18" s="2"/>
      <c r="J18" s="52"/>
      <c r="K18" s="52"/>
      <c r="L18" s="52"/>
      <c r="M18" s="52"/>
      <c r="N18" s="2"/>
    </row>
    <row r="19" spans="1:14" x14ac:dyDescent="0.15">
      <c r="A19" s="51" t="s">
        <v>62</v>
      </c>
      <c r="B19" s="2"/>
      <c r="C19" s="52"/>
      <c r="D19" s="2"/>
      <c r="E19" s="2"/>
      <c r="F19" s="2"/>
      <c r="G19" s="2"/>
      <c r="H19" s="2"/>
      <c r="J19" s="52"/>
      <c r="K19" s="52"/>
      <c r="L19" s="52"/>
      <c r="M19" s="52"/>
      <c r="N19" s="2"/>
    </row>
    <row r="20" spans="1:14" x14ac:dyDescent="0.15">
      <c r="A20" s="19" t="s">
        <v>63</v>
      </c>
      <c r="B20" s="2">
        <v>1078.44</v>
      </c>
      <c r="C20" s="52">
        <v>1035.07</v>
      </c>
      <c r="D20" s="2">
        <v>1055.9100000000001</v>
      </c>
      <c r="E20" s="2">
        <v>1081.17</v>
      </c>
      <c r="F20" s="2">
        <v>1048.77</v>
      </c>
      <c r="G20" s="2">
        <v>1219.26</v>
      </c>
      <c r="H20" s="2">
        <v>1015.25</v>
      </c>
      <c r="I20" s="2">
        <v>873.44</v>
      </c>
      <c r="J20" s="52">
        <v>1097.67</v>
      </c>
      <c r="K20" s="52">
        <v>1142.3800000000001</v>
      </c>
      <c r="L20" s="52">
        <v>1086.4000000000001</v>
      </c>
      <c r="M20" s="52"/>
      <c r="N20" s="2">
        <f>SUM(B20:M20)</f>
        <v>11733.76</v>
      </c>
    </row>
    <row r="21" spans="1:14" x14ac:dyDescent="0.15">
      <c r="A21" s="19" t="s">
        <v>70</v>
      </c>
      <c r="B21" s="2">
        <v>35866.339999999997</v>
      </c>
      <c r="C21" s="52">
        <v>34423.99</v>
      </c>
      <c r="D21" s="2">
        <v>35117.089999999997</v>
      </c>
      <c r="E21" s="2">
        <v>35957.199999999997</v>
      </c>
      <c r="F21" s="2">
        <v>34879.74</v>
      </c>
      <c r="G21" s="2">
        <v>40549.760000000002</v>
      </c>
      <c r="H21" s="2">
        <v>33764.93</v>
      </c>
      <c r="I21" s="2">
        <v>29048.36</v>
      </c>
      <c r="J21" s="52">
        <v>36505.9</v>
      </c>
      <c r="K21" s="52">
        <v>37992.980000000003</v>
      </c>
      <c r="L21" s="52">
        <v>36131.03</v>
      </c>
      <c r="M21" s="52"/>
      <c r="N21" s="2">
        <f>SUM(B21:M21)</f>
        <v>390237.31999999995</v>
      </c>
    </row>
    <row r="22" spans="1:14" x14ac:dyDescent="0.15">
      <c r="B22" s="2"/>
      <c r="C22" s="52"/>
      <c r="D22" s="2"/>
      <c r="E22" s="2"/>
      <c r="F22" s="2"/>
      <c r="G22" s="2"/>
      <c r="H22" s="2"/>
      <c r="J22" s="52"/>
      <c r="K22" s="52"/>
      <c r="L22" s="52"/>
      <c r="M22" s="52"/>
      <c r="N22" s="2"/>
    </row>
    <row r="23" spans="1:14" x14ac:dyDescent="0.15">
      <c r="A23" s="53" t="s">
        <v>71</v>
      </c>
      <c r="B23" s="6">
        <v>960266.65</v>
      </c>
      <c r="C23" s="54">
        <v>921649.91999999993</v>
      </c>
      <c r="D23" s="6">
        <v>940206.52</v>
      </c>
      <c r="E23" s="6">
        <v>962699.09</v>
      </c>
      <c r="F23" s="6">
        <v>933851.93</v>
      </c>
      <c r="G23" s="6">
        <v>1085657.8899999999</v>
      </c>
      <c r="H23" s="6">
        <v>904004.57000000007</v>
      </c>
      <c r="I23" s="6">
        <v>777725.61999999988</v>
      </c>
      <c r="J23" s="54">
        <v>977389.67</v>
      </c>
      <c r="K23" s="54">
        <v>1017204.2199999999</v>
      </c>
      <c r="L23" s="54">
        <v>967353.15</v>
      </c>
      <c r="M23" s="54"/>
      <c r="N23" s="6">
        <f>SUM(B23:M23)</f>
        <v>10448009.23</v>
      </c>
    </row>
    <row r="24" spans="1:14" x14ac:dyDescent="0.15">
      <c r="A24" s="24"/>
      <c r="B24" s="2"/>
      <c r="C24" s="52"/>
      <c r="D24" s="2"/>
      <c r="E24" s="2"/>
      <c r="F24" s="2"/>
      <c r="G24" s="2"/>
      <c r="H24" s="2"/>
      <c r="J24" s="52"/>
      <c r="K24" s="52"/>
      <c r="L24" s="52"/>
      <c r="M24" s="52"/>
      <c r="N24" s="2"/>
    </row>
    <row r="25" spans="1:14" x14ac:dyDescent="0.15">
      <c r="A25" s="51" t="s">
        <v>72</v>
      </c>
      <c r="B25" s="2"/>
      <c r="C25" s="52"/>
      <c r="D25" s="2"/>
      <c r="E25" s="2"/>
      <c r="F25" s="2"/>
      <c r="G25" s="2"/>
      <c r="H25" s="2"/>
      <c r="J25" s="52"/>
      <c r="K25" s="52"/>
      <c r="L25" s="52"/>
      <c r="M25" s="52"/>
      <c r="N25" s="2"/>
    </row>
    <row r="26" spans="1:14" x14ac:dyDescent="0.15">
      <c r="A26" s="51" t="s">
        <v>73</v>
      </c>
      <c r="B26" s="2"/>
      <c r="C26" s="52"/>
      <c r="D26" s="2"/>
      <c r="E26" s="2"/>
      <c r="F26" s="2"/>
      <c r="G26" s="2"/>
      <c r="H26" s="2"/>
      <c r="J26" s="52"/>
      <c r="K26" s="52"/>
      <c r="L26" s="52"/>
      <c r="M26" s="52"/>
      <c r="N26" s="2"/>
    </row>
    <row r="27" spans="1:14" x14ac:dyDescent="0.15">
      <c r="A27" s="19" t="s">
        <v>74</v>
      </c>
      <c r="B27" s="49">
        <v>862.17</v>
      </c>
      <c r="C27" s="52">
        <v>862.17</v>
      </c>
      <c r="D27" s="2">
        <v>862.17</v>
      </c>
      <c r="E27" s="2">
        <v>862.17</v>
      </c>
      <c r="F27" s="2">
        <v>862.17</v>
      </c>
      <c r="G27" s="2">
        <v>862.17</v>
      </c>
      <c r="H27" s="2">
        <v>862.17</v>
      </c>
      <c r="I27" s="2">
        <v>862.17</v>
      </c>
      <c r="J27" s="52">
        <v>862.17</v>
      </c>
      <c r="K27" s="52">
        <v>862.17</v>
      </c>
      <c r="L27" s="52">
        <v>862.17</v>
      </c>
      <c r="M27" s="52"/>
      <c r="N27" s="2">
        <f t="shared" si="0"/>
        <v>9483.869999999999</v>
      </c>
    </row>
    <row r="28" spans="1:14" x14ac:dyDescent="0.15">
      <c r="A28" s="51" t="s">
        <v>67</v>
      </c>
      <c r="B28" s="49"/>
      <c r="C28" s="52"/>
      <c r="D28" s="2"/>
      <c r="E28" s="2"/>
      <c r="F28" s="2"/>
      <c r="G28" s="2"/>
      <c r="H28" s="2"/>
      <c r="J28" s="52"/>
      <c r="K28" s="52"/>
      <c r="L28" s="52"/>
      <c r="M28" s="52"/>
      <c r="N28" s="2"/>
    </row>
    <row r="29" spans="1:14" x14ac:dyDescent="0.15">
      <c r="A29" s="19" t="s">
        <v>75</v>
      </c>
      <c r="B29" s="49">
        <v>47273885.454601839</v>
      </c>
      <c r="C29" s="55">
        <v>46254802.074601784</v>
      </c>
      <c r="D29" s="2">
        <v>50926777.974601738</v>
      </c>
      <c r="E29" s="2">
        <v>47188621.09460175</v>
      </c>
      <c r="F29" s="2">
        <v>48074281.284601718</v>
      </c>
      <c r="G29" s="2">
        <v>56047314.404601678</v>
      </c>
      <c r="H29" s="2">
        <v>45725863.244601727</v>
      </c>
      <c r="I29" s="2">
        <v>44883396.824601777</v>
      </c>
      <c r="J29" s="52">
        <v>53972738.294601716</v>
      </c>
      <c r="K29" s="52">
        <v>47195455.604601778</v>
      </c>
      <c r="L29" s="52">
        <v>48674334.670000002</v>
      </c>
      <c r="M29" s="52"/>
      <c r="N29" s="2">
        <f t="shared" si="0"/>
        <v>536217470.92601758</v>
      </c>
    </row>
    <row r="30" spans="1:14" x14ac:dyDescent="0.15">
      <c r="B30" s="49"/>
      <c r="C30" s="55"/>
      <c r="D30" s="2"/>
      <c r="E30" s="2"/>
      <c r="F30" s="2"/>
      <c r="G30" s="2"/>
      <c r="H30" s="2"/>
      <c r="J30" s="52"/>
      <c r="K30" s="52"/>
      <c r="L30" s="52"/>
      <c r="M30" s="52"/>
      <c r="N30" s="2"/>
    </row>
    <row r="31" spans="1:14" x14ac:dyDescent="0.15">
      <c r="A31" s="19" t="s">
        <v>76</v>
      </c>
      <c r="B31" s="49">
        <v>1214027.8799999999</v>
      </c>
      <c r="C31" s="55">
        <v>1187857.07</v>
      </c>
      <c r="D31" s="2">
        <v>1307836.82</v>
      </c>
      <c r="E31" s="2">
        <v>1211838.23</v>
      </c>
      <c r="F31" s="2">
        <v>1234582.6299999999</v>
      </c>
      <c r="G31" s="2">
        <v>1426196.81</v>
      </c>
      <c r="H31" s="2">
        <v>1174273.54</v>
      </c>
      <c r="I31" s="2">
        <v>1152638.3899999999</v>
      </c>
      <c r="J31" s="52">
        <v>1386059.31</v>
      </c>
      <c r="K31" s="52">
        <v>1212013.74</v>
      </c>
      <c r="L31" s="52">
        <v>1249992.44</v>
      </c>
      <c r="M31" s="52"/>
      <c r="N31" s="2">
        <f>SUM(B31:M31)</f>
        <v>13757316.860000001</v>
      </c>
    </row>
    <row r="32" spans="1:14" x14ac:dyDescent="0.15">
      <c r="A32" s="19" t="s">
        <v>77</v>
      </c>
      <c r="B32" s="49">
        <v>13851938.4</v>
      </c>
      <c r="C32" s="55">
        <v>13553332.1</v>
      </c>
      <c r="D32" s="2">
        <v>14922289.23</v>
      </c>
      <c r="E32" s="2">
        <v>13826954.699999999</v>
      </c>
      <c r="F32" s="2">
        <v>14086466.07</v>
      </c>
      <c r="G32" s="2">
        <v>16487590.869999999</v>
      </c>
      <c r="H32" s="2">
        <v>13398345.310000001</v>
      </c>
      <c r="I32" s="2">
        <v>13151490.359999999</v>
      </c>
      <c r="J32" s="52">
        <v>15814800.07</v>
      </c>
      <c r="K32" s="52">
        <v>13828957.32</v>
      </c>
      <c r="L32" s="52">
        <v>14262290.460000001</v>
      </c>
      <c r="M32" s="52"/>
      <c r="N32" s="2">
        <f t="shared" si="0"/>
        <v>157184454.89000002</v>
      </c>
    </row>
    <row r="33" spans="1:14" x14ac:dyDescent="0.15">
      <c r="A33" s="19" t="s">
        <v>78</v>
      </c>
      <c r="B33" s="49">
        <v>35667290.469999999</v>
      </c>
      <c r="C33" s="55">
        <v>34898410.5</v>
      </c>
      <c r="D33" s="2">
        <v>38423331.719999999</v>
      </c>
      <c r="E33" s="2">
        <v>35602960.060000002</v>
      </c>
      <c r="F33" s="2">
        <v>36271174.630000003</v>
      </c>
      <c r="G33" s="2">
        <v>42172951.240000002</v>
      </c>
      <c r="H33" s="2">
        <v>34499335.75</v>
      </c>
      <c r="I33" s="2">
        <v>33863710.109999999</v>
      </c>
      <c r="J33" s="52">
        <v>40721453.649999999</v>
      </c>
      <c r="K33" s="52">
        <v>35608116.590000004</v>
      </c>
      <c r="L33" s="52">
        <v>36723904.030000001</v>
      </c>
      <c r="M33" s="52"/>
      <c r="N33" s="2">
        <f t="shared" si="0"/>
        <v>404452638.75</v>
      </c>
    </row>
    <row r="34" spans="1:14" x14ac:dyDescent="0.15">
      <c r="A34" s="19" t="s">
        <v>79</v>
      </c>
      <c r="B34" s="49">
        <v>1174598.8600000001</v>
      </c>
      <c r="C34" s="55">
        <v>1149278.02</v>
      </c>
      <c r="D34" s="2">
        <v>1265361.0900000001</v>
      </c>
      <c r="E34" s="2">
        <v>1172480.32</v>
      </c>
      <c r="F34" s="2">
        <v>1194486.03</v>
      </c>
      <c r="G34" s="2">
        <v>1396088.14</v>
      </c>
      <c r="H34" s="2">
        <v>1136135.6499999999</v>
      </c>
      <c r="I34" s="2">
        <v>1115203.17</v>
      </c>
      <c r="J34" s="52">
        <v>1341043.08</v>
      </c>
      <c r="K34" s="52">
        <v>1172650.1399999999</v>
      </c>
      <c r="L34" s="52">
        <v>1209395.3600000001</v>
      </c>
      <c r="M34" s="52"/>
      <c r="N34" s="2">
        <f t="shared" si="0"/>
        <v>13326719.859999999</v>
      </c>
    </row>
    <row r="35" spans="1:14" x14ac:dyDescent="0.15">
      <c r="A35" s="19" t="s">
        <v>80</v>
      </c>
      <c r="B35" s="49">
        <v>7446210.6500000004</v>
      </c>
      <c r="C35" s="55">
        <v>7285692.6500000004</v>
      </c>
      <c r="D35" s="2">
        <v>8021585.5499999998</v>
      </c>
      <c r="E35" s="2">
        <v>7432780.4800000004</v>
      </c>
      <c r="F35" s="2">
        <v>7572282.71</v>
      </c>
      <c r="G35" s="2">
        <v>8938661.5600000005</v>
      </c>
      <c r="H35" s="2">
        <v>7202378.3700000001</v>
      </c>
      <c r="I35" s="2">
        <v>7069679.6900000004</v>
      </c>
      <c r="J35" s="52">
        <v>8501361.2799999993</v>
      </c>
      <c r="K35" s="52">
        <v>7433857</v>
      </c>
      <c r="L35" s="52">
        <v>7666798.4000000004</v>
      </c>
      <c r="M35" s="52"/>
      <c r="N35" s="2">
        <f t="shared" si="0"/>
        <v>84571288.340000004</v>
      </c>
    </row>
    <row r="36" spans="1:14" x14ac:dyDescent="0.15">
      <c r="A36" s="56"/>
      <c r="B36" s="49"/>
      <c r="C36" s="55"/>
      <c r="D36" s="2"/>
      <c r="E36" s="2"/>
      <c r="F36" s="2"/>
      <c r="G36" s="2"/>
      <c r="H36" s="2"/>
      <c r="J36" s="52"/>
      <c r="K36" s="52"/>
      <c r="L36" s="52"/>
      <c r="M36" s="52"/>
      <c r="N36" s="2"/>
    </row>
    <row r="37" spans="1:14" x14ac:dyDescent="0.15">
      <c r="A37" s="19" t="s">
        <v>81</v>
      </c>
      <c r="B37" s="49">
        <v>56831.56</v>
      </c>
      <c r="C37" s="55">
        <v>55606.44</v>
      </c>
      <c r="D37" s="2">
        <v>61222.98</v>
      </c>
      <c r="E37" s="2">
        <v>56729.05</v>
      </c>
      <c r="F37" s="2">
        <v>57793.77</v>
      </c>
      <c r="G37" s="2">
        <v>65961.289999999994</v>
      </c>
      <c r="H37" s="2">
        <v>54970.559999999998</v>
      </c>
      <c r="I37" s="2">
        <v>53957.77</v>
      </c>
      <c r="J37" s="52">
        <v>64884.76</v>
      </c>
      <c r="K37" s="52">
        <v>56737.27</v>
      </c>
      <c r="L37" s="52">
        <v>58515.14</v>
      </c>
      <c r="M37" s="52"/>
      <c r="N37" s="2">
        <f>SUM(B37:M37)</f>
        <v>643210.59000000008</v>
      </c>
    </row>
    <row r="38" spans="1:14" x14ac:dyDescent="0.15">
      <c r="A38" s="19" t="s">
        <v>82</v>
      </c>
      <c r="B38" s="49">
        <v>749083.78</v>
      </c>
      <c r="C38" s="55">
        <v>732935.77</v>
      </c>
      <c r="D38" s="2">
        <v>806966.11</v>
      </c>
      <c r="E38" s="2">
        <v>747732.71</v>
      </c>
      <c r="F38" s="2">
        <v>761766.54</v>
      </c>
      <c r="G38" s="2">
        <v>895777.92</v>
      </c>
      <c r="H38" s="2">
        <v>724554.41</v>
      </c>
      <c r="I38" s="2">
        <v>711205.02</v>
      </c>
      <c r="J38" s="52">
        <v>855231.22</v>
      </c>
      <c r="K38" s="52">
        <v>747841.01</v>
      </c>
      <c r="L38" s="52">
        <v>771274.76</v>
      </c>
      <c r="M38" s="52"/>
      <c r="N38" s="2">
        <f t="shared" si="0"/>
        <v>8504369.25</v>
      </c>
    </row>
    <row r="39" spans="1:14" x14ac:dyDescent="0.15">
      <c r="A39" s="19" t="s">
        <v>83</v>
      </c>
      <c r="B39" s="49">
        <v>0</v>
      </c>
      <c r="C39" s="55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52">
        <v>0</v>
      </c>
      <c r="K39" s="52">
        <v>0</v>
      </c>
      <c r="L39" s="52">
        <v>0</v>
      </c>
      <c r="M39" s="52"/>
      <c r="N39" s="2">
        <f t="shared" si="0"/>
        <v>0</v>
      </c>
    </row>
    <row r="40" spans="1:14" x14ac:dyDescent="0.15">
      <c r="A40" s="19" t="s">
        <v>84</v>
      </c>
      <c r="B40" s="49">
        <v>933415.83</v>
      </c>
      <c r="C40" s="55">
        <v>913294.18</v>
      </c>
      <c r="D40" s="2">
        <v>1005541.65</v>
      </c>
      <c r="E40" s="2">
        <v>931732.3</v>
      </c>
      <c r="F40" s="2">
        <v>949219.53</v>
      </c>
      <c r="G40" s="2">
        <v>1087278.78</v>
      </c>
      <c r="H40" s="2">
        <v>902850.37</v>
      </c>
      <c r="I40" s="2">
        <v>886215.99</v>
      </c>
      <c r="J40" s="52">
        <v>1065683.69</v>
      </c>
      <c r="K40" s="52">
        <v>931867.25</v>
      </c>
      <c r="L40" s="52">
        <v>961067.5</v>
      </c>
      <c r="M40" s="52"/>
      <c r="N40" s="2">
        <f t="shared" si="0"/>
        <v>10568167.07</v>
      </c>
    </row>
    <row r="41" spans="1:14" x14ac:dyDescent="0.15">
      <c r="A41" s="19" t="s">
        <v>85</v>
      </c>
      <c r="B41" s="49">
        <v>88220.49</v>
      </c>
      <c r="C41" s="55">
        <v>86318.720000000001</v>
      </c>
      <c r="D41" s="2">
        <v>95037.37</v>
      </c>
      <c r="E41" s="2">
        <v>88061.38</v>
      </c>
      <c r="F41" s="2">
        <v>89714.16</v>
      </c>
      <c r="G41" s="2">
        <v>102978.64</v>
      </c>
      <c r="H41" s="2">
        <v>85331.64</v>
      </c>
      <c r="I41" s="2">
        <v>83759.47</v>
      </c>
      <c r="J41" s="52">
        <v>100721.61</v>
      </c>
      <c r="K41" s="52">
        <v>88074.13</v>
      </c>
      <c r="L41" s="52">
        <v>90833.95</v>
      </c>
      <c r="M41" s="52"/>
      <c r="N41" s="2">
        <f t="shared" si="0"/>
        <v>999051.55999999994</v>
      </c>
    </row>
    <row r="42" spans="1:14" x14ac:dyDescent="0.15">
      <c r="A42" s="19" t="s">
        <v>86</v>
      </c>
      <c r="B42" s="49">
        <v>8254079.0800000001</v>
      </c>
      <c r="C42" s="55">
        <v>8076145.8600000003</v>
      </c>
      <c r="D42" s="2">
        <v>8891878.6500000004</v>
      </c>
      <c r="E42" s="2">
        <v>8239191.8200000003</v>
      </c>
      <c r="F42" s="2">
        <v>8393829.1899999995</v>
      </c>
      <c r="G42" s="2">
        <v>9695550.3699999992</v>
      </c>
      <c r="H42" s="2">
        <v>7983792.4900000002</v>
      </c>
      <c r="I42" s="2">
        <v>7836696.8099999996</v>
      </c>
      <c r="J42" s="52">
        <v>9423707.1099999994</v>
      </c>
      <c r="K42" s="52">
        <v>8240385.1399999997</v>
      </c>
      <c r="L42" s="52">
        <v>8498599.25</v>
      </c>
      <c r="M42" s="52"/>
      <c r="N42" s="2">
        <f t="shared" si="0"/>
        <v>93533855.769999996</v>
      </c>
    </row>
    <row r="43" spans="1:14" x14ac:dyDescent="0.15">
      <c r="A43" s="19" t="s">
        <v>87</v>
      </c>
      <c r="B43" s="49">
        <v>42122.37</v>
      </c>
      <c r="C43" s="55">
        <v>41214.339999999997</v>
      </c>
      <c r="D43" s="2">
        <v>45377.21</v>
      </c>
      <c r="E43" s="2">
        <v>42046.400000000001</v>
      </c>
      <c r="F43" s="2">
        <v>42835.55</v>
      </c>
      <c r="G43" s="2">
        <v>49644.37</v>
      </c>
      <c r="H43" s="2">
        <v>40743.040000000001</v>
      </c>
      <c r="I43" s="2">
        <v>39992.379999999997</v>
      </c>
      <c r="J43" s="52">
        <v>48091.24</v>
      </c>
      <c r="K43" s="52">
        <v>42052.49</v>
      </c>
      <c r="L43" s="52">
        <v>43370.21</v>
      </c>
      <c r="M43" s="52"/>
      <c r="N43" s="2">
        <f t="shared" si="0"/>
        <v>477489.6</v>
      </c>
    </row>
    <row r="44" spans="1:14" x14ac:dyDescent="0.15">
      <c r="A44" s="19" t="s">
        <v>88</v>
      </c>
      <c r="B44" s="49">
        <v>3169142.94</v>
      </c>
      <c r="C44" s="55">
        <v>3100825.71</v>
      </c>
      <c r="D44" s="2">
        <v>3414025.25</v>
      </c>
      <c r="E44" s="2">
        <v>3163426.99</v>
      </c>
      <c r="F44" s="2">
        <v>3222799.81</v>
      </c>
      <c r="G44" s="2">
        <v>3739005.27</v>
      </c>
      <c r="H44" s="2">
        <v>3065366.75</v>
      </c>
      <c r="I44" s="2">
        <v>3008889.56</v>
      </c>
      <c r="J44" s="52">
        <v>3618220.1</v>
      </c>
      <c r="K44" s="52">
        <v>3163885.17</v>
      </c>
      <c r="L44" s="52">
        <v>3263026.14</v>
      </c>
      <c r="M44" s="52"/>
      <c r="N44" s="2">
        <f t="shared" si="0"/>
        <v>35928613.690000005</v>
      </c>
    </row>
    <row r="45" spans="1:14" x14ac:dyDescent="0.15">
      <c r="A45" s="19" t="s">
        <v>89</v>
      </c>
      <c r="B45" s="49">
        <v>24314.959999999999</v>
      </c>
      <c r="C45" s="55">
        <v>23790.799999999999</v>
      </c>
      <c r="D45" s="2">
        <v>26193.8</v>
      </c>
      <c r="E45" s="2">
        <v>24271.11</v>
      </c>
      <c r="F45" s="2">
        <v>24726.639999999999</v>
      </c>
      <c r="G45" s="2">
        <v>29022.080000000002</v>
      </c>
      <c r="H45" s="2">
        <v>23518.75</v>
      </c>
      <c r="I45" s="2">
        <v>23085.43</v>
      </c>
      <c r="J45" s="52">
        <v>27760.46</v>
      </c>
      <c r="K45" s="52">
        <v>24274.62</v>
      </c>
      <c r="L45" s="52">
        <v>25035.27</v>
      </c>
      <c r="M45" s="52"/>
      <c r="N45" s="2">
        <f t="shared" si="0"/>
        <v>275993.92</v>
      </c>
    </row>
    <row r="46" spans="1:14" x14ac:dyDescent="0.15">
      <c r="A46" s="19" t="s">
        <v>90</v>
      </c>
      <c r="B46" s="49">
        <v>1428577.32</v>
      </c>
      <c r="C46" s="55">
        <v>1397781.47</v>
      </c>
      <c r="D46" s="2">
        <v>1538964.68</v>
      </c>
      <c r="E46" s="2">
        <v>1426000.7</v>
      </c>
      <c r="F46" s="2">
        <v>1452764.61</v>
      </c>
      <c r="G46" s="2">
        <v>1687717.59</v>
      </c>
      <c r="H46" s="2">
        <v>1381797.38</v>
      </c>
      <c r="I46" s="2">
        <v>1356338.75</v>
      </c>
      <c r="J46" s="52">
        <v>1631011.06</v>
      </c>
      <c r="K46" s="52">
        <v>1426207.24</v>
      </c>
      <c r="L46" s="52">
        <v>1470897.72</v>
      </c>
      <c r="M46" s="52"/>
      <c r="N46" s="2">
        <f t="shared" si="0"/>
        <v>16198058.520000001</v>
      </c>
    </row>
    <row r="47" spans="1:14" x14ac:dyDescent="0.15">
      <c r="A47" s="19" t="s">
        <v>91</v>
      </c>
      <c r="B47" s="49">
        <v>127033.19</v>
      </c>
      <c r="C47" s="55">
        <v>124294.74</v>
      </c>
      <c r="D47" s="2">
        <v>136849.15</v>
      </c>
      <c r="E47" s="2">
        <v>126804.07</v>
      </c>
      <c r="F47" s="2">
        <v>129184</v>
      </c>
      <c r="G47" s="2">
        <v>150276.32</v>
      </c>
      <c r="H47" s="2">
        <v>122873.39</v>
      </c>
      <c r="I47" s="2">
        <v>120609.53</v>
      </c>
      <c r="J47" s="52">
        <v>145034.18</v>
      </c>
      <c r="K47" s="52">
        <v>126822.44</v>
      </c>
      <c r="L47" s="52">
        <v>130796.44</v>
      </c>
      <c r="M47" s="52"/>
      <c r="N47" s="2">
        <f t="shared" si="0"/>
        <v>1440577.45</v>
      </c>
    </row>
    <row r="48" spans="1:14" x14ac:dyDescent="0.15">
      <c r="A48" s="19" t="s">
        <v>92</v>
      </c>
      <c r="B48" s="49">
        <v>1847842.83</v>
      </c>
      <c r="C48" s="55">
        <v>1808008.88</v>
      </c>
      <c r="D48" s="2">
        <v>1990627.19</v>
      </c>
      <c r="E48" s="2">
        <v>1844510.02</v>
      </c>
      <c r="F48" s="2">
        <v>1879128.73</v>
      </c>
      <c r="G48" s="2">
        <v>2199167.2999999998</v>
      </c>
      <c r="H48" s="2">
        <v>1787333.7</v>
      </c>
      <c r="I48" s="2">
        <v>1754403.36</v>
      </c>
      <c r="J48" s="52">
        <v>2109687.77</v>
      </c>
      <c r="K48" s="52">
        <v>1844777.17</v>
      </c>
      <c r="L48" s="52">
        <v>1902583.63</v>
      </c>
      <c r="M48" s="52"/>
      <c r="N48" s="2">
        <f t="shared" si="0"/>
        <v>20968070.579999994</v>
      </c>
    </row>
    <row r="49" spans="1:14" x14ac:dyDescent="0.15">
      <c r="A49" s="57"/>
      <c r="B49" s="49"/>
      <c r="C49" s="55"/>
      <c r="D49" s="2"/>
      <c r="E49" s="2"/>
      <c r="F49" s="2"/>
      <c r="G49" s="2"/>
      <c r="H49" s="2"/>
      <c r="J49" s="52"/>
      <c r="K49" s="52"/>
      <c r="L49" s="52"/>
      <c r="M49" s="52"/>
      <c r="N49" s="2"/>
    </row>
    <row r="50" spans="1:14" x14ac:dyDescent="0.15">
      <c r="A50" s="51" t="s">
        <v>62</v>
      </c>
      <c r="B50" s="49"/>
      <c r="C50" s="55"/>
      <c r="D50" s="2"/>
      <c r="E50" s="2"/>
      <c r="F50" s="2"/>
      <c r="G50" s="2"/>
      <c r="H50" s="2"/>
      <c r="J50" s="52"/>
      <c r="K50" s="52"/>
      <c r="L50" s="52"/>
      <c r="M50" s="52"/>
      <c r="N50" s="2"/>
    </row>
    <row r="51" spans="1:14" x14ac:dyDescent="0.15">
      <c r="A51" s="19" t="s">
        <v>93</v>
      </c>
      <c r="B51" s="49">
        <v>73457.320000000007</v>
      </c>
      <c r="C51" s="55">
        <v>71873.8</v>
      </c>
      <c r="D51" s="2">
        <v>79133.429999999993</v>
      </c>
      <c r="E51" s="2">
        <v>73324.84</v>
      </c>
      <c r="F51" s="2">
        <v>74701.03</v>
      </c>
      <c r="G51" s="2">
        <v>86582.62</v>
      </c>
      <c r="H51" s="2">
        <v>71051.899999999994</v>
      </c>
      <c r="I51" s="2">
        <v>69742.820000000007</v>
      </c>
      <c r="J51" s="52">
        <v>83866.45</v>
      </c>
      <c r="K51" s="52">
        <v>73335.460000000006</v>
      </c>
      <c r="L51" s="52">
        <v>75633.440000000002</v>
      </c>
      <c r="M51" s="52"/>
      <c r="N51" s="2">
        <f t="shared" si="0"/>
        <v>832703.10999999987</v>
      </c>
    </row>
    <row r="52" spans="1:14" x14ac:dyDescent="0.15">
      <c r="A52" s="19" t="s">
        <v>94</v>
      </c>
      <c r="B52" s="49">
        <v>6109044.6799999997</v>
      </c>
      <c r="C52" s="55">
        <v>5977351.9699999997</v>
      </c>
      <c r="D52" s="2">
        <v>6581095.6500000004</v>
      </c>
      <c r="E52" s="2">
        <v>6098026.25</v>
      </c>
      <c r="F52" s="2">
        <v>6212477.1299999999</v>
      </c>
      <c r="G52" s="2">
        <v>7212145.7599999998</v>
      </c>
      <c r="H52" s="2">
        <v>5908998.9900000002</v>
      </c>
      <c r="I52" s="2">
        <v>5800129.9000000004</v>
      </c>
      <c r="J52" s="52">
        <v>6974714.8300000001</v>
      </c>
      <c r="K52" s="52">
        <v>6098909.4500000002</v>
      </c>
      <c r="L52" s="52">
        <v>6290020</v>
      </c>
      <c r="M52" s="52"/>
      <c r="N52" s="2">
        <f t="shared" si="0"/>
        <v>69262914.609999999</v>
      </c>
    </row>
    <row r="53" spans="1:14" x14ac:dyDescent="0.15">
      <c r="A53" s="19" t="s">
        <v>95</v>
      </c>
      <c r="B53" s="49">
        <v>284179.39</v>
      </c>
      <c r="C53" s="55">
        <v>278053.33</v>
      </c>
      <c r="D53" s="2">
        <v>306138.15999999997</v>
      </c>
      <c r="E53" s="2">
        <v>283666.83</v>
      </c>
      <c r="F53" s="2">
        <v>288990.84000000003</v>
      </c>
      <c r="G53" s="2">
        <v>336528.72</v>
      </c>
      <c r="H53" s="2">
        <v>274873.7</v>
      </c>
      <c r="I53" s="2">
        <v>269809.34999999998</v>
      </c>
      <c r="J53" s="52">
        <v>324448.46999999997</v>
      </c>
      <c r="K53" s="52">
        <v>283707.92</v>
      </c>
      <c r="L53" s="52">
        <v>292597.96000000002</v>
      </c>
      <c r="M53" s="52"/>
      <c r="N53" s="2">
        <f t="shared" si="0"/>
        <v>3222994.67</v>
      </c>
    </row>
    <row r="54" spans="1:14" x14ac:dyDescent="0.15">
      <c r="A54" s="19" t="s">
        <v>96</v>
      </c>
      <c r="B54" s="49">
        <v>2512443.86</v>
      </c>
      <c r="C54" s="55">
        <v>2458283.1</v>
      </c>
      <c r="D54" s="2">
        <v>2706582.49</v>
      </c>
      <c r="E54" s="2">
        <v>2507912.36</v>
      </c>
      <c r="F54" s="2">
        <v>2554982.14</v>
      </c>
      <c r="G54" s="2">
        <v>2965326.12</v>
      </c>
      <c r="H54" s="2">
        <v>2430171.83</v>
      </c>
      <c r="I54" s="2">
        <v>2385397.64</v>
      </c>
      <c r="J54" s="52">
        <v>2868464.77</v>
      </c>
      <c r="K54" s="52">
        <v>2508275.59</v>
      </c>
      <c r="L54" s="52">
        <v>2586872.9</v>
      </c>
      <c r="M54" s="52"/>
      <c r="N54" s="2">
        <f t="shared" si="0"/>
        <v>28484712.799999997</v>
      </c>
    </row>
    <row r="55" spans="1:14" x14ac:dyDescent="0.15">
      <c r="A55" s="19" t="s">
        <v>97</v>
      </c>
      <c r="B55" s="49">
        <v>92584.75</v>
      </c>
      <c r="C55" s="55">
        <v>90588.9</v>
      </c>
      <c r="D55" s="2">
        <v>99738.85</v>
      </c>
      <c r="E55" s="2">
        <v>92417.76</v>
      </c>
      <c r="F55" s="2">
        <v>94152.31</v>
      </c>
      <c r="G55" s="2">
        <v>108848.4</v>
      </c>
      <c r="H55" s="2">
        <v>89552.99</v>
      </c>
      <c r="I55" s="2">
        <v>87903.039999999994</v>
      </c>
      <c r="J55" s="52">
        <v>105704.29</v>
      </c>
      <c r="K55" s="52">
        <v>92431.15</v>
      </c>
      <c r="L55" s="52">
        <v>95327.5</v>
      </c>
      <c r="M55" s="52"/>
      <c r="N55" s="2">
        <f t="shared" si="0"/>
        <v>1049249.94</v>
      </c>
    </row>
    <row r="56" spans="1:14" x14ac:dyDescent="0.15">
      <c r="A56" s="19" t="s">
        <v>98</v>
      </c>
      <c r="B56" s="49">
        <v>17919.28</v>
      </c>
      <c r="C56" s="55">
        <v>17532.990000000002</v>
      </c>
      <c r="D56" s="2">
        <v>19303.91</v>
      </c>
      <c r="E56" s="2">
        <v>17886.96</v>
      </c>
      <c r="F56" s="2">
        <v>18222.669999999998</v>
      </c>
      <c r="G56" s="2">
        <v>21123.200000000001</v>
      </c>
      <c r="H56" s="2">
        <v>17332.5</v>
      </c>
      <c r="I56" s="2">
        <v>17013.16</v>
      </c>
      <c r="J56" s="52">
        <v>20458.490000000002</v>
      </c>
      <c r="K56" s="52">
        <v>17889.55</v>
      </c>
      <c r="L56" s="52">
        <v>18450.12</v>
      </c>
      <c r="M56" s="52"/>
      <c r="N56" s="2">
        <f>SUM(B56:M56)</f>
        <v>203132.83</v>
      </c>
    </row>
    <row r="57" spans="1:14" x14ac:dyDescent="0.15">
      <c r="B57" s="37"/>
      <c r="C57" s="52"/>
      <c r="D57" s="2"/>
      <c r="E57" s="2"/>
      <c r="F57" s="2"/>
      <c r="G57" s="2"/>
      <c r="H57" s="2"/>
      <c r="J57" s="52"/>
      <c r="K57" s="52"/>
      <c r="L57" s="52"/>
      <c r="M57" s="52"/>
      <c r="N57" s="2"/>
    </row>
    <row r="58" spans="1:14" x14ac:dyDescent="0.15">
      <c r="A58" s="53" t="s">
        <v>99</v>
      </c>
      <c r="B58" s="58">
        <v>132439107.51460183</v>
      </c>
      <c r="C58" s="54">
        <v>129584135.58460176</v>
      </c>
      <c r="D58" s="6">
        <v>142672721.08460176</v>
      </c>
      <c r="E58" s="6">
        <v>132200238.60460171</v>
      </c>
      <c r="F58" s="6">
        <v>134681424.1746017</v>
      </c>
      <c r="G58" s="6">
        <v>156902599.94460174</v>
      </c>
      <c r="H58" s="6">
        <v>128102308.42460175</v>
      </c>
      <c r="I58" s="6">
        <v>125742130.69460176</v>
      </c>
      <c r="J58" s="54">
        <v>151206008.35460177</v>
      </c>
      <c r="K58" s="54">
        <v>132219385.61460179</v>
      </c>
      <c r="L58" s="54">
        <v>136362479.46000001</v>
      </c>
      <c r="M58" s="54"/>
      <c r="N58" s="6">
        <f>SUM(B58:M58)</f>
        <v>1502112539.4560177</v>
      </c>
    </row>
    <row r="59" spans="1:14" x14ac:dyDescent="0.15">
      <c r="A59" s="24"/>
      <c r="B59" s="2"/>
      <c r="C59" s="52"/>
      <c r="D59" s="2"/>
      <c r="E59" s="2"/>
      <c r="F59" s="2"/>
      <c r="G59" s="2"/>
      <c r="H59" s="2"/>
      <c r="J59" s="52"/>
      <c r="K59" s="52"/>
      <c r="L59" s="52"/>
      <c r="M59" s="52"/>
      <c r="N59" s="2"/>
    </row>
    <row r="60" spans="1:14" x14ac:dyDescent="0.15">
      <c r="A60" s="51" t="s">
        <v>100</v>
      </c>
      <c r="B60" s="2"/>
      <c r="C60" s="52"/>
      <c r="D60" s="2"/>
      <c r="E60" s="2"/>
      <c r="F60" s="2"/>
      <c r="G60" s="2"/>
      <c r="H60" s="2"/>
      <c r="J60" s="52"/>
      <c r="K60" s="52"/>
      <c r="L60" s="52"/>
      <c r="M60" s="52"/>
      <c r="N60" s="2"/>
    </row>
    <row r="61" spans="1:14" x14ac:dyDescent="0.15">
      <c r="A61" s="51" t="s">
        <v>101</v>
      </c>
      <c r="B61" s="2"/>
      <c r="C61" s="52"/>
      <c r="D61" s="2"/>
      <c r="E61" s="2"/>
      <c r="F61" s="2"/>
      <c r="G61" s="2"/>
      <c r="H61" s="2"/>
      <c r="J61" s="52"/>
      <c r="K61" s="52"/>
      <c r="L61" s="52"/>
      <c r="M61" s="52"/>
      <c r="N61" s="2"/>
    </row>
    <row r="62" spans="1:14" x14ac:dyDescent="0.15">
      <c r="A62" s="19" t="s">
        <v>102</v>
      </c>
      <c r="B62" s="2">
        <v>11498.7</v>
      </c>
      <c r="C62" s="52">
        <v>11498.7</v>
      </c>
      <c r="D62" s="2">
        <v>11498.7</v>
      </c>
      <c r="E62" s="2">
        <v>11498.7</v>
      </c>
      <c r="F62" s="2">
        <v>11498.7</v>
      </c>
      <c r="G62" s="2">
        <v>11498.7</v>
      </c>
      <c r="H62" s="2">
        <v>11498.7</v>
      </c>
      <c r="I62" s="2">
        <v>11498.7</v>
      </c>
      <c r="J62" s="52">
        <v>11498.7</v>
      </c>
      <c r="K62" s="52">
        <v>11498.7</v>
      </c>
      <c r="L62" s="52">
        <v>11498.7</v>
      </c>
      <c r="M62" s="52"/>
      <c r="N62" s="2">
        <f t="shared" si="0"/>
        <v>126485.69999999998</v>
      </c>
    </row>
    <row r="63" spans="1:14" x14ac:dyDescent="0.15">
      <c r="A63" s="19" t="s">
        <v>103</v>
      </c>
      <c r="B63" s="2">
        <v>609.25</v>
      </c>
      <c r="C63" s="52">
        <v>609.25</v>
      </c>
      <c r="D63" s="2">
        <v>609.25</v>
      </c>
      <c r="E63" s="2">
        <v>609.25</v>
      </c>
      <c r="F63" s="2">
        <v>609.25</v>
      </c>
      <c r="G63" s="2">
        <v>609.25</v>
      </c>
      <c r="H63" s="2">
        <v>609.25</v>
      </c>
      <c r="I63" s="2">
        <v>609.25</v>
      </c>
      <c r="J63" s="52">
        <v>609.25</v>
      </c>
      <c r="K63" s="52">
        <v>609.25</v>
      </c>
      <c r="L63" s="52">
        <v>609.25</v>
      </c>
      <c r="M63" s="52"/>
      <c r="N63" s="2">
        <f t="shared" si="0"/>
        <v>6701.75</v>
      </c>
    </row>
    <row r="64" spans="1:14" x14ac:dyDescent="0.15">
      <c r="A64" s="19" t="s">
        <v>104</v>
      </c>
      <c r="B64" s="2">
        <v>11221.62</v>
      </c>
      <c r="C64" s="52">
        <v>11221.62</v>
      </c>
      <c r="D64" s="2">
        <v>11221.62</v>
      </c>
      <c r="E64" s="2">
        <v>11221.62</v>
      </c>
      <c r="F64" s="2">
        <v>11221.62</v>
      </c>
      <c r="G64" s="2">
        <v>11221.62</v>
      </c>
      <c r="H64" s="2">
        <v>11221.62</v>
      </c>
      <c r="I64" s="2">
        <v>11221.62</v>
      </c>
      <c r="J64" s="52">
        <v>11221.62</v>
      </c>
      <c r="K64" s="52">
        <v>11221.62</v>
      </c>
      <c r="L64" s="52">
        <v>11221.62</v>
      </c>
      <c r="M64" s="52"/>
      <c r="N64" s="2">
        <f t="shared" si="0"/>
        <v>123437.81999999998</v>
      </c>
    </row>
    <row r="65" spans="1:14" x14ac:dyDescent="0.15">
      <c r="A65" s="19" t="s">
        <v>105</v>
      </c>
      <c r="B65" s="2">
        <v>36472.53</v>
      </c>
      <c r="C65" s="52">
        <v>36472.53</v>
      </c>
      <c r="D65" s="2">
        <v>36472.53</v>
      </c>
      <c r="E65" s="2">
        <v>36472.53</v>
      </c>
      <c r="F65" s="2">
        <v>36472.53</v>
      </c>
      <c r="G65" s="2">
        <v>36472.53</v>
      </c>
      <c r="H65" s="2">
        <v>36472.53</v>
      </c>
      <c r="I65" s="2">
        <v>36472.53</v>
      </c>
      <c r="J65" s="52">
        <v>36472.53</v>
      </c>
      <c r="K65" s="52">
        <v>36472.53</v>
      </c>
      <c r="L65" s="52">
        <v>36472.53</v>
      </c>
      <c r="M65" s="52"/>
      <c r="N65" s="2">
        <f t="shared" si="0"/>
        <v>401197.83000000007</v>
      </c>
    </row>
    <row r="66" spans="1:14" x14ac:dyDescent="0.15">
      <c r="B66" s="2"/>
      <c r="C66" s="52"/>
      <c r="D66" s="2"/>
      <c r="E66" s="2"/>
      <c r="F66" s="2"/>
      <c r="G66" s="2"/>
      <c r="H66" s="2"/>
      <c r="J66" s="52"/>
      <c r="K66" s="52"/>
      <c r="L66" s="52"/>
      <c r="M66" s="52"/>
      <c r="N66" s="2"/>
    </row>
    <row r="67" spans="1:14" x14ac:dyDescent="0.15">
      <c r="A67" s="51" t="s">
        <v>67</v>
      </c>
      <c r="B67" s="2"/>
      <c r="C67" s="52"/>
      <c r="D67" s="2"/>
      <c r="E67" s="2"/>
      <c r="F67" s="2"/>
      <c r="G67" s="2"/>
      <c r="H67" s="2"/>
      <c r="J67" s="52"/>
      <c r="K67" s="52"/>
      <c r="L67" s="52"/>
      <c r="M67" s="52"/>
      <c r="N67" s="2"/>
    </row>
    <row r="68" spans="1:14" x14ac:dyDescent="0.15">
      <c r="A68" s="19" t="s">
        <v>106</v>
      </c>
      <c r="B68" s="2">
        <v>1395020.43</v>
      </c>
      <c r="C68" s="52">
        <v>1365789.16</v>
      </c>
      <c r="D68" s="2">
        <v>1637810.59</v>
      </c>
      <c r="E68" s="2">
        <v>1240408.46</v>
      </c>
      <c r="F68" s="2">
        <v>1171723.17</v>
      </c>
      <c r="G68" s="2">
        <v>1570679.7300000007</v>
      </c>
      <c r="H68" s="2">
        <v>1091318.97</v>
      </c>
      <c r="I68" s="2">
        <v>1081914.9800000002</v>
      </c>
      <c r="J68" s="52">
        <v>1418200.8199999994</v>
      </c>
      <c r="K68" s="52">
        <v>1155749.5399999993</v>
      </c>
      <c r="L68" s="52">
        <v>1281719.98</v>
      </c>
      <c r="M68" s="52"/>
      <c r="N68" s="2">
        <f t="shared" si="0"/>
        <v>14410335.829999998</v>
      </c>
    </row>
    <row r="69" spans="1:14" x14ac:dyDescent="0.15">
      <c r="B69" s="2"/>
      <c r="C69" s="52"/>
      <c r="D69" s="2"/>
      <c r="E69" s="2"/>
      <c r="F69" s="2"/>
      <c r="G69" s="2"/>
      <c r="H69" s="2"/>
      <c r="J69" s="52"/>
      <c r="K69" s="52"/>
      <c r="L69" s="52"/>
      <c r="M69" s="52"/>
      <c r="N69" s="2"/>
    </row>
    <row r="70" spans="1:14" x14ac:dyDescent="0.15">
      <c r="A70" s="19" t="s">
        <v>107</v>
      </c>
      <c r="B70" s="2">
        <v>33536.19</v>
      </c>
      <c r="C70" s="52">
        <v>32840.519999999997</v>
      </c>
      <c r="D70" s="2">
        <v>39314.36</v>
      </c>
      <c r="E70" s="2">
        <v>29840.97</v>
      </c>
      <c r="F70" s="2">
        <v>28188.58</v>
      </c>
      <c r="G70" s="2">
        <v>37765.67</v>
      </c>
      <c r="H70" s="2">
        <v>26254.27</v>
      </c>
      <c r="I70" s="2">
        <v>26028.04</v>
      </c>
      <c r="J70" s="52">
        <v>34118.19</v>
      </c>
      <c r="K70" s="52">
        <v>27804.3</v>
      </c>
      <c r="L70" s="52">
        <v>30834.82</v>
      </c>
      <c r="M70" s="52"/>
      <c r="N70" s="2">
        <f t="shared" si="0"/>
        <v>346525.91</v>
      </c>
    </row>
    <row r="71" spans="1:14" x14ac:dyDescent="0.15">
      <c r="A71" s="19" t="s">
        <v>108</v>
      </c>
      <c r="B71" s="2">
        <v>1370.97</v>
      </c>
      <c r="C71" s="52">
        <v>1342.37</v>
      </c>
      <c r="D71" s="2">
        <v>1608.48</v>
      </c>
      <c r="E71" s="2">
        <v>1219.43</v>
      </c>
      <c r="F71" s="2">
        <v>1151.9000000000001</v>
      </c>
      <c r="G71" s="2">
        <v>1543.73</v>
      </c>
      <c r="H71" s="2">
        <v>1072.8599999999999</v>
      </c>
      <c r="I71" s="2">
        <v>1063.6099999999999</v>
      </c>
      <c r="J71" s="52">
        <v>1394.21</v>
      </c>
      <c r="K71" s="52">
        <v>1136.2</v>
      </c>
      <c r="L71" s="52">
        <v>1260.04</v>
      </c>
      <c r="M71" s="52"/>
      <c r="N71" s="2">
        <f t="shared" si="0"/>
        <v>14163.800000000003</v>
      </c>
    </row>
    <row r="72" spans="1:14" x14ac:dyDescent="0.15">
      <c r="A72" s="19" t="s">
        <v>109</v>
      </c>
      <c r="B72" s="2">
        <v>44559.16</v>
      </c>
      <c r="C72" s="52">
        <v>43620.05</v>
      </c>
      <c r="D72" s="2">
        <v>52359.26</v>
      </c>
      <c r="E72" s="2">
        <v>39603.96</v>
      </c>
      <c r="F72" s="2">
        <v>37410.97</v>
      </c>
      <c r="G72" s="2">
        <v>50164.89</v>
      </c>
      <c r="H72" s="2">
        <v>34843.81</v>
      </c>
      <c r="I72" s="2">
        <v>34543.56</v>
      </c>
      <c r="J72" s="52">
        <v>45280.55</v>
      </c>
      <c r="K72" s="52">
        <v>36900.959999999999</v>
      </c>
      <c r="L72" s="52">
        <v>40922.959999999999</v>
      </c>
      <c r="M72" s="52"/>
      <c r="N72" s="2">
        <f t="shared" si="0"/>
        <v>460210.13</v>
      </c>
    </row>
    <row r="73" spans="1:14" x14ac:dyDescent="0.15">
      <c r="B73" s="2"/>
      <c r="C73" s="52"/>
      <c r="D73" s="2"/>
      <c r="E73" s="2"/>
      <c r="F73" s="2"/>
      <c r="G73" s="2"/>
      <c r="H73" s="2"/>
      <c r="J73" s="52"/>
      <c r="K73" s="52"/>
      <c r="L73" s="52"/>
      <c r="M73" s="52"/>
      <c r="N73" s="2"/>
    </row>
    <row r="74" spans="1:14" x14ac:dyDescent="0.15">
      <c r="A74" s="51" t="s">
        <v>62</v>
      </c>
      <c r="B74" s="2"/>
      <c r="C74" s="52"/>
      <c r="D74" s="2"/>
      <c r="E74" s="2"/>
      <c r="F74" s="2"/>
      <c r="G74" s="2"/>
      <c r="H74" s="2"/>
      <c r="J74" s="52"/>
      <c r="K74" s="52"/>
      <c r="L74" s="52"/>
      <c r="M74" s="52"/>
      <c r="N74" s="2"/>
    </row>
    <row r="75" spans="1:14" x14ac:dyDescent="0.15">
      <c r="A75" s="19" t="s">
        <v>63</v>
      </c>
      <c r="B75" s="2">
        <v>3037.26</v>
      </c>
      <c r="C75" s="52">
        <v>2974.5</v>
      </c>
      <c r="D75" s="2">
        <v>3558.51</v>
      </c>
      <c r="E75" s="2">
        <v>2703.35</v>
      </c>
      <c r="F75" s="2">
        <v>2553.66</v>
      </c>
      <c r="G75" s="2">
        <v>3420.54</v>
      </c>
      <c r="H75" s="2">
        <v>2378.4299999999998</v>
      </c>
      <c r="I75" s="2">
        <v>2357.9299999999998</v>
      </c>
      <c r="J75" s="52">
        <v>3090.84</v>
      </c>
      <c r="K75" s="52">
        <v>2518.85</v>
      </c>
      <c r="L75" s="52">
        <v>2793.39</v>
      </c>
      <c r="M75" s="52"/>
      <c r="N75" s="2">
        <f t="shared" si="0"/>
        <v>31387.26</v>
      </c>
    </row>
    <row r="76" spans="1:14" x14ac:dyDescent="0.15">
      <c r="A76" s="19" t="s">
        <v>110</v>
      </c>
      <c r="B76" s="2">
        <v>2277.1799999999998</v>
      </c>
      <c r="C76" s="52">
        <v>2231.27</v>
      </c>
      <c r="D76" s="2">
        <v>2658.54</v>
      </c>
      <c r="E76" s="2">
        <v>2030.33</v>
      </c>
      <c r="F76" s="2">
        <v>1917.91</v>
      </c>
      <c r="G76" s="2">
        <v>2565.62</v>
      </c>
      <c r="H76" s="2">
        <v>1786.3</v>
      </c>
      <c r="I76" s="2">
        <v>1770.91</v>
      </c>
      <c r="J76" s="52">
        <v>2321.35</v>
      </c>
      <c r="K76" s="52">
        <v>1891.76</v>
      </c>
      <c r="L76" s="52">
        <v>2097.9499999999998</v>
      </c>
      <c r="M76" s="52"/>
      <c r="N76" s="2">
        <f t="shared" si="0"/>
        <v>23549.119999999995</v>
      </c>
    </row>
    <row r="77" spans="1:14" x14ac:dyDescent="0.15">
      <c r="A77" s="19" t="s">
        <v>111</v>
      </c>
      <c r="B77" s="2">
        <v>16753.150000000001</v>
      </c>
      <c r="C77" s="52">
        <v>16403.91</v>
      </c>
      <c r="D77" s="2">
        <v>19653.900000000001</v>
      </c>
      <c r="E77" s="2">
        <v>14901.92</v>
      </c>
      <c r="F77" s="2">
        <v>14076.75</v>
      </c>
      <c r="G77" s="2">
        <v>18864.39</v>
      </c>
      <c r="H77" s="2">
        <v>13110.8</v>
      </c>
      <c r="I77" s="2">
        <v>12997.82</v>
      </c>
      <c r="J77" s="52">
        <v>17037.87</v>
      </c>
      <c r="K77" s="52">
        <v>13884.85</v>
      </c>
      <c r="L77" s="52">
        <v>15398.22</v>
      </c>
      <c r="M77" s="52"/>
      <c r="N77" s="2">
        <f t="shared" si="0"/>
        <v>173083.58000000002</v>
      </c>
    </row>
    <row r="78" spans="1:14" x14ac:dyDescent="0.15">
      <c r="A78" s="19" t="s">
        <v>112</v>
      </c>
      <c r="B78" s="2">
        <v>212287.35</v>
      </c>
      <c r="C78" s="52">
        <v>207864.41</v>
      </c>
      <c r="D78" s="2">
        <v>249023.53</v>
      </c>
      <c r="E78" s="2">
        <v>188837.12</v>
      </c>
      <c r="F78" s="2">
        <v>178380.62</v>
      </c>
      <c r="G78" s="2">
        <v>239042.21</v>
      </c>
      <c r="H78" s="2">
        <v>166140.06</v>
      </c>
      <c r="I78" s="2">
        <v>164708.41</v>
      </c>
      <c r="J78" s="52">
        <v>215903.85</v>
      </c>
      <c r="K78" s="52">
        <v>175948.83</v>
      </c>
      <c r="L78" s="52">
        <v>195126.29</v>
      </c>
      <c r="M78" s="52"/>
      <c r="N78" s="2">
        <f t="shared" si="0"/>
        <v>2193262.6800000002</v>
      </c>
    </row>
    <row r="79" spans="1:14" x14ac:dyDescent="0.15">
      <c r="A79" s="19" t="s">
        <v>113</v>
      </c>
      <c r="B79" s="2">
        <v>97930.59</v>
      </c>
      <c r="C79" s="52">
        <v>95911.79</v>
      </c>
      <c r="D79" s="2">
        <v>114698.39</v>
      </c>
      <c r="E79" s="2">
        <v>87178.96</v>
      </c>
      <c r="F79" s="2">
        <v>82351.59</v>
      </c>
      <c r="G79" s="2">
        <v>110293.23</v>
      </c>
      <c r="H79" s="2">
        <v>76700.59</v>
      </c>
      <c r="I79" s="2">
        <v>76039.649999999994</v>
      </c>
      <c r="J79" s="52">
        <v>99674.65</v>
      </c>
      <c r="K79" s="52">
        <v>81228.92</v>
      </c>
      <c r="L79" s="52">
        <v>90082.44</v>
      </c>
      <c r="M79" s="52"/>
      <c r="N79" s="2">
        <f t="shared" ref="N79:N136" si="1">SUM(B79:M79)</f>
        <v>1012090.8</v>
      </c>
    </row>
    <row r="80" spans="1:14" x14ac:dyDescent="0.15">
      <c r="A80" s="19" t="s">
        <v>114</v>
      </c>
      <c r="B80" s="2">
        <v>33555.49</v>
      </c>
      <c r="C80" s="52">
        <v>32867.01</v>
      </c>
      <c r="D80" s="2">
        <v>39273.9</v>
      </c>
      <c r="E80" s="2">
        <v>29881.49</v>
      </c>
      <c r="F80" s="2">
        <v>28226.85</v>
      </c>
      <c r="G80" s="2">
        <v>37794.559999999998</v>
      </c>
      <c r="H80" s="2">
        <v>26289.919999999998</v>
      </c>
      <c r="I80" s="2">
        <v>26063.37</v>
      </c>
      <c r="J80" s="52">
        <v>34164.51</v>
      </c>
      <c r="K80" s="52">
        <v>27842.05</v>
      </c>
      <c r="L80" s="52">
        <v>30876.68</v>
      </c>
      <c r="M80" s="52"/>
      <c r="N80" s="2">
        <f t="shared" si="1"/>
        <v>346835.82999999996</v>
      </c>
    </row>
    <row r="81" spans="1:14" x14ac:dyDescent="0.15">
      <c r="A81" s="19" t="s">
        <v>115</v>
      </c>
      <c r="B81" s="2">
        <v>66962.570000000007</v>
      </c>
      <c r="C81" s="52">
        <v>65611.88</v>
      </c>
      <c r="D81" s="2">
        <v>78181.14</v>
      </c>
      <c r="E81" s="2">
        <v>59702.2</v>
      </c>
      <c r="F81" s="2">
        <v>56396.3</v>
      </c>
      <c r="G81" s="2">
        <v>75443.86</v>
      </c>
      <c r="H81" s="2">
        <v>52526.36</v>
      </c>
      <c r="I81" s="2">
        <v>52073.73</v>
      </c>
      <c r="J81" s="52">
        <v>68259.539999999994</v>
      </c>
      <c r="K81" s="52">
        <v>55627.47</v>
      </c>
      <c r="L81" s="52">
        <v>61690.559999999998</v>
      </c>
      <c r="M81" s="52"/>
      <c r="N81" s="2">
        <f t="shared" si="1"/>
        <v>692475.60999999987</v>
      </c>
    </row>
    <row r="82" spans="1:14" x14ac:dyDescent="0.15">
      <c r="A82" s="19" t="s">
        <v>116</v>
      </c>
      <c r="B82" s="2">
        <v>2158.63</v>
      </c>
      <c r="C82" s="52">
        <v>2114.79</v>
      </c>
      <c r="D82" s="2">
        <v>2522.71</v>
      </c>
      <c r="E82" s="2">
        <v>1923.68</v>
      </c>
      <c r="F82" s="2">
        <v>1817.16</v>
      </c>
      <c r="G82" s="2">
        <v>2431.7600000000002</v>
      </c>
      <c r="H82" s="2">
        <v>1692.46</v>
      </c>
      <c r="I82" s="2">
        <v>1677.88</v>
      </c>
      <c r="J82" s="52">
        <v>2199.41</v>
      </c>
      <c r="K82" s="52">
        <v>1792.38</v>
      </c>
      <c r="L82" s="52">
        <v>1987.74</v>
      </c>
      <c r="M82" s="52"/>
      <c r="N82" s="2">
        <f t="shared" si="1"/>
        <v>22318.600000000002</v>
      </c>
    </row>
    <row r="83" spans="1:14" x14ac:dyDescent="0.15">
      <c r="A83" s="19" t="s">
        <v>117</v>
      </c>
      <c r="B83" s="2">
        <v>924.69</v>
      </c>
      <c r="C83" s="52">
        <v>906.21</v>
      </c>
      <c r="D83" s="2">
        <v>1078.18</v>
      </c>
      <c r="E83" s="2">
        <v>824.96</v>
      </c>
      <c r="F83" s="2">
        <v>779.28</v>
      </c>
      <c r="G83" s="2">
        <v>1041.97</v>
      </c>
      <c r="H83" s="2">
        <v>725.81</v>
      </c>
      <c r="I83" s="2">
        <v>719.55</v>
      </c>
      <c r="J83" s="52">
        <v>943.21</v>
      </c>
      <c r="K83" s="52">
        <v>768.66</v>
      </c>
      <c r="L83" s="52">
        <v>852.44</v>
      </c>
      <c r="M83" s="52"/>
      <c r="N83" s="2">
        <f t="shared" si="1"/>
        <v>9564.9600000000009</v>
      </c>
    </row>
    <row r="84" spans="1:14" x14ac:dyDescent="0.15">
      <c r="A84" s="19" t="s">
        <v>118</v>
      </c>
      <c r="B84" s="2">
        <v>6723.35</v>
      </c>
      <c r="C84" s="52">
        <v>6585.34</v>
      </c>
      <c r="D84" s="2">
        <v>7869.64</v>
      </c>
      <c r="E84" s="2">
        <v>5987.01</v>
      </c>
      <c r="F84" s="2">
        <v>5655.49</v>
      </c>
      <c r="G84" s="2">
        <v>7572.65</v>
      </c>
      <c r="H84" s="2">
        <v>5267.41</v>
      </c>
      <c r="I84" s="2">
        <v>5222.0200000000004</v>
      </c>
      <c r="J84" s="52">
        <v>6845.16</v>
      </c>
      <c r="K84" s="52">
        <v>5578.4</v>
      </c>
      <c r="L84" s="52">
        <v>6186.41</v>
      </c>
      <c r="M84" s="52"/>
      <c r="N84" s="2">
        <f t="shared" si="1"/>
        <v>69492.88</v>
      </c>
    </row>
    <row r="85" spans="1:14" x14ac:dyDescent="0.15">
      <c r="A85" s="19" t="s">
        <v>119</v>
      </c>
      <c r="B85" s="2">
        <v>2666.53</v>
      </c>
      <c r="C85" s="52">
        <v>2590.6799999999998</v>
      </c>
      <c r="D85" s="2">
        <v>3296.47</v>
      </c>
      <c r="E85" s="2">
        <v>2309.62</v>
      </c>
      <c r="F85" s="2">
        <v>2181.73</v>
      </c>
      <c r="G85" s="2">
        <v>2983.47</v>
      </c>
      <c r="H85" s="2">
        <v>2032.02</v>
      </c>
      <c r="I85" s="2">
        <v>2014.51</v>
      </c>
      <c r="J85" s="52">
        <v>2640.67</v>
      </c>
      <c r="K85" s="52">
        <v>2151.9899999999998</v>
      </c>
      <c r="L85" s="52">
        <v>2386.5500000000002</v>
      </c>
      <c r="M85" s="52"/>
      <c r="N85" s="2">
        <f t="shared" si="1"/>
        <v>27254.239999999994</v>
      </c>
    </row>
    <row r="86" spans="1:14" x14ac:dyDescent="0.15">
      <c r="A86" s="19" t="s">
        <v>120</v>
      </c>
      <c r="B86" s="2">
        <v>49455.38</v>
      </c>
      <c r="C86" s="52">
        <v>48473.56</v>
      </c>
      <c r="D86" s="2">
        <v>57610.19</v>
      </c>
      <c r="E86" s="2">
        <v>44141.57</v>
      </c>
      <c r="F86" s="2">
        <v>41697.31</v>
      </c>
      <c r="G86" s="2">
        <v>55734.09</v>
      </c>
      <c r="H86" s="2">
        <v>38836.019999999997</v>
      </c>
      <c r="I86" s="2">
        <v>38501.370000000003</v>
      </c>
      <c r="J86" s="52">
        <v>50468.55</v>
      </c>
      <c r="K86" s="52">
        <v>41128.870000000003</v>
      </c>
      <c r="L86" s="52">
        <v>45611.69</v>
      </c>
      <c r="M86" s="52"/>
      <c r="N86" s="2">
        <f t="shared" si="1"/>
        <v>511658.6</v>
      </c>
    </row>
    <row r="87" spans="1:14" x14ac:dyDescent="0.15">
      <c r="A87" s="19" t="s">
        <v>64</v>
      </c>
      <c r="B87" s="2">
        <v>0</v>
      </c>
      <c r="C87" s="5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52">
        <v>0</v>
      </c>
      <c r="K87" s="52">
        <v>0</v>
      </c>
      <c r="L87" s="52">
        <v>0</v>
      </c>
      <c r="M87" s="52"/>
      <c r="N87" s="2">
        <f t="shared" si="1"/>
        <v>0</v>
      </c>
    </row>
    <row r="88" spans="1:14" x14ac:dyDescent="0.15">
      <c r="A88" s="19" t="s">
        <v>121</v>
      </c>
      <c r="B88" s="2">
        <v>9501.1200000000008</v>
      </c>
      <c r="C88" s="52">
        <v>9307.27</v>
      </c>
      <c r="D88" s="2">
        <v>11111.17</v>
      </c>
      <c r="E88" s="2">
        <v>8464.2000000000007</v>
      </c>
      <c r="F88" s="2">
        <v>7995.51</v>
      </c>
      <c r="G88" s="2">
        <v>10702.42</v>
      </c>
      <c r="H88" s="2">
        <v>7446.85</v>
      </c>
      <c r="I88" s="2">
        <v>7382.68</v>
      </c>
      <c r="J88" s="52">
        <v>9677.4</v>
      </c>
      <c r="K88" s="52">
        <v>7886.51</v>
      </c>
      <c r="L88" s="52">
        <v>8746.1</v>
      </c>
      <c r="M88" s="52"/>
      <c r="N88" s="2">
        <f t="shared" si="1"/>
        <v>98221.23</v>
      </c>
    </row>
    <row r="89" spans="1:14" x14ac:dyDescent="0.15">
      <c r="A89" s="19" t="s">
        <v>122</v>
      </c>
      <c r="B89" s="2">
        <v>516510.48</v>
      </c>
      <c r="C89" s="52">
        <v>506163.17</v>
      </c>
      <c r="D89" s="2">
        <v>602453.47</v>
      </c>
      <c r="E89" s="2">
        <v>460726.71</v>
      </c>
      <c r="F89" s="2">
        <v>435214.84</v>
      </c>
      <c r="G89" s="2">
        <v>581997.31999999995</v>
      </c>
      <c r="H89" s="2">
        <v>405350.2</v>
      </c>
      <c r="I89" s="2">
        <v>401857.25</v>
      </c>
      <c r="J89" s="52">
        <v>526764.41</v>
      </c>
      <c r="K89" s="52">
        <v>429281.73</v>
      </c>
      <c r="L89" s="52">
        <v>476071.11</v>
      </c>
      <c r="M89" s="52"/>
      <c r="N89" s="2">
        <f t="shared" si="1"/>
        <v>5342390.6900000004</v>
      </c>
    </row>
    <row r="90" spans="1:14" x14ac:dyDescent="0.15">
      <c r="A90" s="19" t="s">
        <v>123</v>
      </c>
      <c r="B90" s="2">
        <v>8336.2199999999993</v>
      </c>
      <c r="C90" s="52">
        <v>8165.31</v>
      </c>
      <c r="D90" s="2">
        <v>9755.76</v>
      </c>
      <c r="E90" s="2">
        <v>7423.89</v>
      </c>
      <c r="F90" s="2">
        <v>7012.81</v>
      </c>
      <c r="G90" s="2">
        <v>9389.4599999999991</v>
      </c>
      <c r="H90" s="2">
        <v>6531.59</v>
      </c>
      <c r="I90" s="2">
        <v>6475.3</v>
      </c>
      <c r="J90" s="52">
        <v>8487.99</v>
      </c>
      <c r="K90" s="52">
        <v>6917.2</v>
      </c>
      <c r="L90" s="52">
        <v>7671.14</v>
      </c>
      <c r="M90" s="52"/>
      <c r="N90" s="2">
        <f t="shared" si="1"/>
        <v>86166.67</v>
      </c>
    </row>
    <row r="91" spans="1:14" x14ac:dyDescent="0.15">
      <c r="A91" s="19" t="s">
        <v>124</v>
      </c>
      <c r="B91" s="2">
        <v>3561.7</v>
      </c>
      <c r="C91" s="52">
        <v>3486</v>
      </c>
      <c r="D91" s="2">
        <v>4190.42</v>
      </c>
      <c r="E91" s="2">
        <v>3163.67</v>
      </c>
      <c r="F91" s="2">
        <v>2988.49</v>
      </c>
      <c r="G91" s="2">
        <v>4009.18</v>
      </c>
      <c r="H91" s="2">
        <v>2783.42</v>
      </c>
      <c r="I91" s="2">
        <v>2759.44</v>
      </c>
      <c r="J91" s="52">
        <v>3617.14</v>
      </c>
      <c r="K91" s="52">
        <v>2947.75</v>
      </c>
      <c r="L91" s="52">
        <v>3269.04</v>
      </c>
      <c r="M91" s="52"/>
      <c r="N91" s="2">
        <f t="shared" si="1"/>
        <v>36776.249999999993</v>
      </c>
    </row>
    <row r="92" spans="1:14" x14ac:dyDescent="0.15">
      <c r="A92" s="19" t="s">
        <v>125</v>
      </c>
      <c r="B92" s="2">
        <v>11061.23</v>
      </c>
      <c r="C92" s="52">
        <v>10837.22</v>
      </c>
      <c r="D92" s="2">
        <v>12921.79</v>
      </c>
      <c r="E92" s="2">
        <v>9859.18</v>
      </c>
      <c r="F92" s="2">
        <v>9313.24</v>
      </c>
      <c r="G92" s="2">
        <v>12461.37</v>
      </c>
      <c r="H92" s="2">
        <v>8674.16</v>
      </c>
      <c r="I92" s="2">
        <v>8599.42</v>
      </c>
      <c r="J92" s="52">
        <v>11272.33</v>
      </c>
      <c r="K92" s="52">
        <v>9186.2800000000007</v>
      </c>
      <c r="L92" s="52">
        <v>10187.530000000001</v>
      </c>
      <c r="M92" s="52"/>
      <c r="N92" s="2">
        <f t="shared" si="1"/>
        <v>114373.75</v>
      </c>
    </row>
    <row r="93" spans="1:14" x14ac:dyDescent="0.15">
      <c r="A93" s="19" t="s">
        <v>126</v>
      </c>
      <c r="B93" s="2">
        <v>404.91</v>
      </c>
      <c r="C93" s="52">
        <v>396.76</v>
      </c>
      <c r="D93" s="2">
        <v>472.61</v>
      </c>
      <c r="E93" s="2">
        <v>361.05</v>
      </c>
      <c r="F93" s="2">
        <v>341.06</v>
      </c>
      <c r="G93" s="2">
        <v>456.21</v>
      </c>
      <c r="H93" s="2">
        <v>317.66000000000003</v>
      </c>
      <c r="I93" s="2">
        <v>314.92</v>
      </c>
      <c r="J93" s="52">
        <v>412.81</v>
      </c>
      <c r="K93" s="52">
        <v>336.41</v>
      </c>
      <c r="L93" s="52">
        <v>373.08</v>
      </c>
      <c r="M93" s="52"/>
      <c r="N93" s="2">
        <f t="shared" si="1"/>
        <v>4187.4799999999996</v>
      </c>
    </row>
    <row r="94" spans="1:14" x14ac:dyDescent="0.15">
      <c r="A94" s="53" t="s">
        <v>127</v>
      </c>
      <c r="B94" s="6">
        <v>2578396.6800000006</v>
      </c>
      <c r="C94" s="54">
        <v>2526285.2800000003</v>
      </c>
      <c r="D94" s="6">
        <v>3011225.11</v>
      </c>
      <c r="E94" s="6">
        <v>2301295.83</v>
      </c>
      <c r="F94" s="6">
        <v>2177177.3200000003</v>
      </c>
      <c r="G94" s="6">
        <v>2896160.43</v>
      </c>
      <c r="H94" s="6">
        <v>2031882.0700000003</v>
      </c>
      <c r="I94" s="6">
        <v>2014888.4500000002</v>
      </c>
      <c r="J94" s="54">
        <v>2622577.56</v>
      </c>
      <c r="K94" s="54">
        <v>2148312.0099999993</v>
      </c>
      <c r="L94" s="54">
        <v>2375948.2599999998</v>
      </c>
      <c r="M94" s="54"/>
      <c r="N94" s="6">
        <f t="shared" si="1"/>
        <v>26684148.999999993</v>
      </c>
    </row>
    <row r="95" spans="1:14" x14ac:dyDescent="0.15">
      <c r="A95" s="24"/>
      <c r="B95" s="2"/>
      <c r="C95" s="52"/>
      <c r="D95" s="2"/>
      <c r="E95" s="2"/>
      <c r="F95" s="2"/>
      <c r="G95" s="2"/>
      <c r="H95" s="2"/>
      <c r="J95" s="52"/>
      <c r="K95" s="52"/>
      <c r="L95" s="52"/>
      <c r="M95" s="52"/>
      <c r="N95" s="2"/>
    </row>
    <row r="96" spans="1:14" x14ac:dyDescent="0.15">
      <c r="A96" s="51" t="s">
        <v>128</v>
      </c>
      <c r="B96" s="2"/>
      <c r="C96" s="52"/>
      <c r="D96" s="2"/>
      <c r="E96" s="2"/>
      <c r="F96" s="2"/>
      <c r="G96" s="2"/>
      <c r="H96" s="2"/>
      <c r="J96" s="52"/>
      <c r="K96" s="52"/>
      <c r="L96" s="52"/>
      <c r="M96" s="52"/>
      <c r="N96" s="2"/>
    </row>
    <row r="97" spans="1:14" x14ac:dyDescent="0.15">
      <c r="A97" s="51" t="s">
        <v>129</v>
      </c>
      <c r="B97" s="2"/>
      <c r="C97" s="52"/>
      <c r="D97" s="2"/>
      <c r="E97" s="2"/>
      <c r="F97" s="2"/>
      <c r="G97" s="2"/>
      <c r="H97" s="2"/>
      <c r="J97" s="52"/>
      <c r="K97" s="52"/>
      <c r="L97" s="52"/>
      <c r="M97" s="52"/>
      <c r="N97" s="2"/>
    </row>
    <row r="98" spans="1:14" x14ac:dyDescent="0.15">
      <c r="A98" s="19" t="s">
        <v>130</v>
      </c>
      <c r="B98" s="2">
        <v>32616.36</v>
      </c>
      <c r="C98" s="52">
        <v>32616.36</v>
      </c>
      <c r="D98" s="2">
        <v>32616.36</v>
      </c>
      <c r="E98" s="2">
        <v>32616.36</v>
      </c>
      <c r="F98" s="2">
        <v>32616.36</v>
      </c>
      <c r="G98" s="2">
        <v>32616.36</v>
      </c>
      <c r="H98" s="2">
        <v>32616.36</v>
      </c>
      <c r="I98" s="52">
        <v>32616.36</v>
      </c>
      <c r="J98" s="52">
        <v>32616.36</v>
      </c>
      <c r="K98" s="52">
        <v>32616.36</v>
      </c>
      <c r="L98" s="52">
        <v>32616.36</v>
      </c>
      <c r="M98" s="52"/>
      <c r="N98" s="2">
        <f t="shared" si="1"/>
        <v>358779.9599999999</v>
      </c>
    </row>
    <row r="99" spans="1:14" x14ac:dyDescent="0.15">
      <c r="A99" s="19" t="s">
        <v>131</v>
      </c>
      <c r="B99" s="2">
        <v>13620.96</v>
      </c>
      <c r="C99" s="52">
        <v>13620.96</v>
      </c>
      <c r="D99" s="2">
        <v>13620.96</v>
      </c>
      <c r="E99" s="2">
        <v>13620.96</v>
      </c>
      <c r="F99" s="2">
        <v>13620.96</v>
      </c>
      <c r="G99" s="2">
        <v>13620.96</v>
      </c>
      <c r="H99" s="2">
        <v>13620.96</v>
      </c>
      <c r="I99" s="52">
        <v>13620.96</v>
      </c>
      <c r="J99" s="52">
        <v>13620.96</v>
      </c>
      <c r="K99" s="52">
        <v>13620.96</v>
      </c>
      <c r="L99" s="52">
        <v>13620.96</v>
      </c>
      <c r="M99" s="52"/>
      <c r="N99" s="2">
        <f t="shared" si="1"/>
        <v>149830.55999999994</v>
      </c>
    </row>
    <row r="100" spans="1:14" x14ac:dyDescent="0.15">
      <c r="B100" s="2"/>
      <c r="C100" s="52"/>
      <c r="D100" s="2"/>
      <c r="E100" s="2"/>
      <c r="F100" s="2"/>
      <c r="G100" s="2"/>
      <c r="H100" s="2"/>
      <c r="I100" s="52"/>
      <c r="J100" s="52"/>
      <c r="K100" s="52"/>
      <c r="L100" s="52"/>
      <c r="M100" s="52"/>
      <c r="N100" s="2"/>
    </row>
    <row r="101" spans="1:14" x14ac:dyDescent="0.15">
      <c r="A101" s="51" t="s">
        <v>67</v>
      </c>
      <c r="B101" s="2"/>
      <c r="C101" s="52"/>
      <c r="D101" s="2"/>
      <c r="E101" s="2"/>
      <c r="F101" s="2"/>
      <c r="G101" s="2"/>
      <c r="H101" s="2"/>
      <c r="I101" s="52"/>
      <c r="J101" s="52"/>
      <c r="K101" s="52"/>
      <c r="L101" s="52"/>
      <c r="M101" s="52"/>
      <c r="N101" s="2"/>
    </row>
    <row r="102" spans="1:14" x14ac:dyDescent="0.15">
      <c r="A102" s="19" t="s">
        <v>132</v>
      </c>
      <c r="B102" s="2">
        <v>1908124.28</v>
      </c>
      <c r="C102" s="52">
        <v>1875901.15</v>
      </c>
      <c r="D102" s="2">
        <v>1684705.32</v>
      </c>
      <c r="E102" s="2">
        <v>1783530.7000000002</v>
      </c>
      <c r="F102" s="2">
        <v>1711469.8399999999</v>
      </c>
      <c r="G102" s="2">
        <v>1725551.6899999997</v>
      </c>
      <c r="H102" s="2">
        <v>1725010.58</v>
      </c>
      <c r="I102" s="52">
        <v>1470763.87</v>
      </c>
      <c r="J102" s="52">
        <v>1705556.71</v>
      </c>
      <c r="K102" s="52">
        <v>1692099.5</v>
      </c>
      <c r="L102" s="52">
        <v>1705300.65</v>
      </c>
      <c r="M102" s="52"/>
      <c r="N102" s="2">
        <f t="shared" si="1"/>
        <v>18988014.289999999</v>
      </c>
    </row>
    <row r="103" spans="1:14" x14ac:dyDescent="0.15">
      <c r="B103" s="2"/>
      <c r="C103" s="52"/>
      <c r="D103" s="2"/>
      <c r="E103" s="2"/>
      <c r="F103" s="2"/>
      <c r="G103" s="2"/>
      <c r="H103" s="2"/>
      <c r="I103" s="52"/>
      <c r="J103" s="52"/>
      <c r="K103" s="52"/>
      <c r="L103" s="52"/>
      <c r="M103" s="52"/>
      <c r="N103" s="2"/>
    </row>
    <row r="104" spans="1:14" x14ac:dyDescent="0.15">
      <c r="A104" s="19" t="s">
        <v>133</v>
      </c>
      <c r="B104" s="2">
        <v>236067.16</v>
      </c>
      <c r="C104" s="52">
        <v>232155</v>
      </c>
      <c r="D104" s="2">
        <v>208872.7</v>
      </c>
      <c r="E104" s="2">
        <v>221009.95</v>
      </c>
      <c r="F104" s="2">
        <v>212191.01</v>
      </c>
      <c r="G104" s="2">
        <v>213901.93</v>
      </c>
      <c r="H104" s="2">
        <v>213835.61</v>
      </c>
      <c r="I104" s="52">
        <v>182347.87</v>
      </c>
      <c r="J104" s="52">
        <v>211457.89</v>
      </c>
      <c r="K104" s="52">
        <v>209789.44</v>
      </c>
      <c r="L104" s="52">
        <v>211426.14</v>
      </c>
      <c r="M104" s="52"/>
      <c r="N104" s="2">
        <f t="shared" si="1"/>
        <v>2353054.7000000002</v>
      </c>
    </row>
    <row r="105" spans="1:14" x14ac:dyDescent="0.15">
      <c r="A105" s="19" t="s">
        <v>134</v>
      </c>
      <c r="B105" s="2">
        <v>1711205.07</v>
      </c>
      <c r="C105" s="52">
        <v>1681984.68</v>
      </c>
      <c r="D105" s="2">
        <v>1508907.13</v>
      </c>
      <c r="E105" s="2">
        <v>1597920.32</v>
      </c>
      <c r="F105" s="2">
        <v>1532878.79</v>
      </c>
      <c r="G105" s="2">
        <v>1545642.91</v>
      </c>
      <c r="H105" s="2">
        <v>1545154.98</v>
      </c>
      <c r="I105" s="52">
        <v>1317290.3799999999</v>
      </c>
      <c r="J105" s="52">
        <v>1527582.69</v>
      </c>
      <c r="K105" s="52">
        <v>1515529.74</v>
      </c>
      <c r="L105" s="52">
        <v>1527353.35</v>
      </c>
      <c r="M105" s="52"/>
      <c r="N105" s="2">
        <f t="shared" si="1"/>
        <v>17011450.040000003</v>
      </c>
    </row>
    <row r="106" spans="1:14" x14ac:dyDescent="0.15">
      <c r="A106" s="19" t="s">
        <v>135</v>
      </c>
      <c r="B106" s="2">
        <v>150788.79999999999</v>
      </c>
      <c r="C106" s="52">
        <v>148250.19</v>
      </c>
      <c r="D106" s="2">
        <v>133180.07999999999</v>
      </c>
      <c r="E106" s="2">
        <v>140980.35999999999</v>
      </c>
      <c r="F106" s="2">
        <v>135295.89000000001</v>
      </c>
      <c r="G106" s="2">
        <v>136405.42000000001</v>
      </c>
      <c r="H106" s="2">
        <v>136362.72</v>
      </c>
      <c r="I106" s="52">
        <v>116267.49</v>
      </c>
      <c r="J106" s="52">
        <v>134828.44</v>
      </c>
      <c r="K106" s="52">
        <v>133764.60999999999</v>
      </c>
      <c r="L106" s="52">
        <v>134808.20000000001</v>
      </c>
      <c r="M106" s="52"/>
      <c r="N106" s="2">
        <f t="shared" si="1"/>
        <v>1500932.2</v>
      </c>
    </row>
    <row r="107" spans="1:14" x14ac:dyDescent="0.15">
      <c r="A107" s="19" t="s">
        <v>136</v>
      </c>
      <c r="B107" s="2">
        <v>338918.93</v>
      </c>
      <c r="C107" s="52">
        <v>333232.33</v>
      </c>
      <c r="D107" s="2">
        <v>299456.5</v>
      </c>
      <c r="E107" s="2">
        <v>316965.62</v>
      </c>
      <c r="F107" s="2">
        <v>304213.90000000002</v>
      </c>
      <c r="G107" s="2">
        <v>306699.62</v>
      </c>
      <c r="H107" s="2">
        <v>306603.82</v>
      </c>
      <c r="I107" s="52">
        <v>261428.39</v>
      </c>
      <c r="J107" s="52">
        <v>303162.84000000003</v>
      </c>
      <c r="K107" s="52">
        <v>300770.81</v>
      </c>
      <c r="L107" s="52">
        <v>303117.32</v>
      </c>
      <c r="M107" s="52"/>
      <c r="N107" s="2">
        <f t="shared" si="1"/>
        <v>3374570.0799999996</v>
      </c>
    </row>
    <row r="108" spans="1:14" x14ac:dyDescent="0.15">
      <c r="B108" s="2"/>
      <c r="C108" s="52"/>
      <c r="D108" s="2"/>
      <c r="E108" s="2"/>
      <c r="F108" s="2"/>
      <c r="G108" s="2"/>
      <c r="H108" s="2"/>
      <c r="I108" s="52"/>
      <c r="J108" s="52"/>
      <c r="K108" s="52"/>
      <c r="L108" s="52"/>
      <c r="M108" s="52"/>
      <c r="N108" s="2"/>
    </row>
    <row r="109" spans="1:14" x14ac:dyDescent="0.15">
      <c r="A109" s="19" t="s">
        <v>137</v>
      </c>
      <c r="B109" s="2">
        <v>177932.78</v>
      </c>
      <c r="C109" s="52">
        <v>174816.7</v>
      </c>
      <c r="D109" s="2">
        <v>156431.42000000001</v>
      </c>
      <c r="E109" s="2">
        <v>165780.21</v>
      </c>
      <c r="F109" s="2">
        <v>158916.60999999999</v>
      </c>
      <c r="G109" s="2">
        <v>160276.47</v>
      </c>
      <c r="H109" s="2">
        <v>160225.09</v>
      </c>
      <c r="I109" s="52">
        <v>136566.13</v>
      </c>
      <c r="J109" s="52">
        <v>158367.54999999999</v>
      </c>
      <c r="K109" s="52">
        <v>157118</v>
      </c>
      <c r="L109" s="52">
        <v>158343.76999999999</v>
      </c>
      <c r="M109" s="52"/>
      <c r="N109" s="2">
        <f t="shared" si="1"/>
        <v>1764774.7300000002</v>
      </c>
    </row>
    <row r="110" spans="1:14" x14ac:dyDescent="0.15">
      <c r="A110" s="19" t="s">
        <v>138</v>
      </c>
      <c r="B110" s="2">
        <v>1143.54</v>
      </c>
      <c r="C110" s="52">
        <v>1124.46</v>
      </c>
      <c r="D110" s="2">
        <v>1011.06</v>
      </c>
      <c r="E110" s="2">
        <v>1070.01</v>
      </c>
      <c r="F110" s="2">
        <v>1027.1300000000001</v>
      </c>
      <c r="G110" s="2">
        <v>1035.47</v>
      </c>
      <c r="H110" s="2">
        <v>1035.1400000000001</v>
      </c>
      <c r="I110" s="52">
        <v>882.67</v>
      </c>
      <c r="J110" s="52">
        <v>1023.58</v>
      </c>
      <c r="K110" s="52">
        <v>1015.5</v>
      </c>
      <c r="L110" s="52">
        <v>1023.42</v>
      </c>
      <c r="M110" s="52"/>
      <c r="N110" s="2">
        <f t="shared" si="1"/>
        <v>11391.98</v>
      </c>
    </row>
    <row r="111" spans="1:14" x14ac:dyDescent="0.15">
      <c r="A111" s="19" t="s">
        <v>139</v>
      </c>
      <c r="B111" s="2">
        <v>913.96</v>
      </c>
      <c r="C111" s="52">
        <v>897.91</v>
      </c>
      <c r="D111" s="2">
        <v>803.26</v>
      </c>
      <c r="E111" s="2">
        <v>851.33</v>
      </c>
      <c r="F111" s="2">
        <v>816.02</v>
      </c>
      <c r="G111" s="2">
        <v>823.02</v>
      </c>
      <c r="H111" s="2">
        <v>822.76</v>
      </c>
      <c r="I111" s="52">
        <v>701.25</v>
      </c>
      <c r="J111" s="52">
        <v>813.2</v>
      </c>
      <c r="K111" s="52">
        <v>806.79</v>
      </c>
      <c r="L111" s="52">
        <v>813.08</v>
      </c>
      <c r="M111" s="52"/>
      <c r="N111" s="2">
        <f t="shared" si="1"/>
        <v>9062.58</v>
      </c>
    </row>
    <row r="112" spans="1:14" x14ac:dyDescent="0.15">
      <c r="B112" s="2"/>
      <c r="C112" s="52"/>
      <c r="D112" s="2"/>
      <c r="E112" s="2"/>
      <c r="F112" s="2"/>
      <c r="G112" s="2"/>
      <c r="H112" s="2"/>
      <c r="I112" s="52"/>
      <c r="J112" s="52"/>
      <c r="K112" s="52"/>
      <c r="L112" s="52"/>
      <c r="M112" s="52"/>
      <c r="N112" s="2"/>
    </row>
    <row r="113" spans="1:14" x14ac:dyDescent="0.15">
      <c r="A113" s="53" t="s">
        <v>140</v>
      </c>
      <c r="B113" s="6">
        <v>4571331.84</v>
      </c>
      <c r="C113" s="54">
        <v>4494599.7399999993</v>
      </c>
      <c r="D113" s="6">
        <v>4039604.7899999996</v>
      </c>
      <c r="E113" s="6">
        <v>4274345.82</v>
      </c>
      <c r="F113" s="6">
        <v>4103046.51</v>
      </c>
      <c r="G113" s="6">
        <v>4136573.85</v>
      </c>
      <c r="H113" s="6">
        <v>4135288.02</v>
      </c>
      <c r="I113" s="54">
        <v>3532485.37</v>
      </c>
      <c r="J113" s="54">
        <v>4089030.2199999997</v>
      </c>
      <c r="K113" s="54">
        <v>4057131.71</v>
      </c>
      <c r="L113" s="54">
        <v>4088423.25</v>
      </c>
      <c r="M113" s="54"/>
      <c r="N113" s="6">
        <f>SUM(B113:M113)</f>
        <v>45521861.119999997</v>
      </c>
    </row>
    <row r="114" spans="1:14" x14ac:dyDescent="0.15">
      <c r="A114" s="24"/>
      <c r="B114" s="2"/>
      <c r="C114" s="52"/>
      <c r="D114" s="2"/>
      <c r="E114" s="2"/>
      <c r="F114" s="2"/>
      <c r="G114" s="2"/>
      <c r="H114" s="2"/>
      <c r="J114" s="52"/>
      <c r="K114" s="52"/>
      <c r="L114" s="52"/>
      <c r="M114" s="52"/>
      <c r="N114" s="2"/>
    </row>
    <row r="115" spans="1:14" x14ac:dyDescent="0.15">
      <c r="A115" s="51" t="s">
        <v>141</v>
      </c>
      <c r="B115" s="2"/>
      <c r="C115" s="52"/>
      <c r="D115" s="2"/>
      <c r="E115" s="2"/>
      <c r="F115" s="2"/>
      <c r="G115" s="2"/>
      <c r="H115" s="2"/>
      <c r="J115" s="52"/>
      <c r="K115" s="52"/>
      <c r="L115" s="52"/>
      <c r="M115" s="52"/>
      <c r="N115" s="2"/>
    </row>
    <row r="116" spans="1:14" x14ac:dyDescent="0.15">
      <c r="A116" s="51" t="s">
        <v>67</v>
      </c>
      <c r="B116" s="2"/>
      <c r="C116" s="52"/>
      <c r="D116" s="2"/>
      <c r="E116" s="2"/>
      <c r="F116" s="2"/>
      <c r="G116" s="2"/>
      <c r="H116" s="2"/>
      <c r="J116" s="52"/>
      <c r="K116" s="52"/>
      <c r="L116" s="52"/>
      <c r="M116" s="52"/>
      <c r="N116" s="2"/>
    </row>
    <row r="117" spans="1:14" x14ac:dyDescent="0.15">
      <c r="A117" s="19" t="s">
        <v>142</v>
      </c>
      <c r="B117" s="2">
        <v>135765.27050496271</v>
      </c>
      <c r="C117" s="52">
        <v>141664.90050496272</v>
      </c>
      <c r="D117" s="2">
        <v>137423.90050496272</v>
      </c>
      <c r="E117" s="2">
        <v>152708.16050496267</v>
      </c>
      <c r="F117" s="2">
        <v>145275.69050496272</v>
      </c>
      <c r="G117" s="2">
        <v>133891.57050496273</v>
      </c>
      <c r="H117" s="2">
        <v>158476.00050496272</v>
      </c>
      <c r="I117" s="52">
        <v>129396.03050496272</v>
      </c>
      <c r="J117" s="52">
        <v>140183.19050496272</v>
      </c>
      <c r="K117" s="52">
        <v>164034.77050496274</v>
      </c>
      <c r="L117" s="52">
        <v>151916.52050496274</v>
      </c>
      <c r="M117" s="52"/>
      <c r="N117" s="2">
        <f>SUM(B117:M117)</f>
        <v>1590736.0055545897</v>
      </c>
    </row>
    <row r="118" spans="1:14" x14ac:dyDescent="0.15">
      <c r="B118" s="2"/>
      <c r="C118" s="52"/>
      <c r="D118" s="2"/>
      <c r="E118" s="2"/>
      <c r="F118" s="2"/>
      <c r="G118" s="2"/>
      <c r="H118" s="2"/>
      <c r="I118" s="52"/>
      <c r="J118" s="52"/>
      <c r="K118" s="52"/>
      <c r="L118" s="52"/>
      <c r="M118" s="52"/>
      <c r="N118" s="2"/>
    </row>
    <row r="119" spans="1:14" x14ac:dyDescent="0.15">
      <c r="A119" s="19" t="s">
        <v>143</v>
      </c>
      <c r="B119" s="2">
        <v>2942.26</v>
      </c>
      <c r="C119" s="52">
        <v>3070.68</v>
      </c>
      <c r="D119" s="2">
        <v>2978.2</v>
      </c>
      <c r="E119" s="2">
        <v>3323.64</v>
      </c>
      <c r="F119" s="2">
        <v>3155.69</v>
      </c>
      <c r="G119" s="2">
        <v>2901.65</v>
      </c>
      <c r="H119" s="2">
        <v>3451.04</v>
      </c>
      <c r="I119" s="52">
        <v>2804.23</v>
      </c>
      <c r="J119" s="52">
        <v>3038</v>
      </c>
      <c r="K119" s="52">
        <v>3574.51</v>
      </c>
      <c r="L119" s="52">
        <v>3306.74</v>
      </c>
      <c r="M119" s="52"/>
      <c r="N119" s="2">
        <f t="shared" si="1"/>
        <v>34546.639999999999</v>
      </c>
    </row>
    <row r="120" spans="1:14" x14ac:dyDescent="0.15">
      <c r="A120" s="19" t="s">
        <v>144</v>
      </c>
      <c r="B120" s="2">
        <v>2227.75</v>
      </c>
      <c r="C120" s="52">
        <v>2326.92</v>
      </c>
      <c r="D120" s="2">
        <v>2254.9699999999998</v>
      </c>
      <c r="E120" s="2">
        <v>2564.92</v>
      </c>
      <c r="F120" s="2">
        <v>2414.3200000000002</v>
      </c>
      <c r="G120" s="2">
        <v>2197.0100000000002</v>
      </c>
      <c r="H120" s="2">
        <v>2669.56</v>
      </c>
      <c r="I120" s="52">
        <v>2123.2399999999998</v>
      </c>
      <c r="J120" s="52">
        <v>2300.25</v>
      </c>
      <c r="K120" s="52">
        <v>2773.27</v>
      </c>
      <c r="L120" s="52">
        <v>2552.98</v>
      </c>
      <c r="M120" s="52"/>
      <c r="N120" s="2">
        <f t="shared" si="1"/>
        <v>26405.190000000002</v>
      </c>
    </row>
    <row r="121" spans="1:14" x14ac:dyDescent="0.15">
      <c r="B121" s="2"/>
      <c r="C121" s="52"/>
      <c r="D121" s="2"/>
      <c r="E121" s="2"/>
      <c r="F121" s="2"/>
      <c r="G121" s="2"/>
      <c r="H121" s="2"/>
      <c r="I121" s="52"/>
      <c r="J121" s="52"/>
      <c r="K121" s="52"/>
      <c r="L121" s="52"/>
      <c r="M121" s="52"/>
      <c r="N121" s="2"/>
    </row>
    <row r="122" spans="1:14" x14ac:dyDescent="0.15">
      <c r="A122" s="53" t="s">
        <v>145</v>
      </c>
      <c r="B122" s="6">
        <v>140935.28050496272</v>
      </c>
      <c r="C122" s="54">
        <v>147062.50050496272</v>
      </c>
      <c r="D122" s="6">
        <v>142657.07050496273</v>
      </c>
      <c r="E122" s="6">
        <v>158596.72050496269</v>
      </c>
      <c r="F122" s="6">
        <v>150845.70050496273</v>
      </c>
      <c r="G122" s="6">
        <v>138990.23050496273</v>
      </c>
      <c r="H122" s="6">
        <v>164596.60050496273</v>
      </c>
      <c r="I122" s="54">
        <v>134323.50050496272</v>
      </c>
      <c r="J122" s="54">
        <v>145521.44050496272</v>
      </c>
      <c r="K122" s="54">
        <v>170382.55050496274</v>
      </c>
      <c r="L122" s="54">
        <v>157776.24050496274</v>
      </c>
      <c r="M122" s="54"/>
      <c r="N122" s="6">
        <f>SUM(B122:M122)</f>
        <v>1651687.83555459</v>
      </c>
    </row>
    <row r="123" spans="1:14" x14ac:dyDescent="0.15">
      <c r="A123" s="24"/>
      <c r="B123" s="2"/>
      <c r="C123" s="52"/>
      <c r="D123" s="2"/>
      <c r="E123" s="2"/>
      <c r="F123" s="2"/>
      <c r="G123" s="2"/>
      <c r="H123" s="2"/>
      <c r="I123" s="52"/>
      <c r="J123" s="52"/>
      <c r="K123" s="52"/>
      <c r="L123" s="52"/>
      <c r="M123" s="52"/>
      <c r="N123" s="2"/>
    </row>
    <row r="124" spans="1:14" x14ac:dyDescent="0.15">
      <c r="A124" s="51" t="s">
        <v>146</v>
      </c>
      <c r="B124" s="2"/>
      <c r="C124" s="52"/>
      <c r="D124" s="2"/>
      <c r="E124" s="2"/>
      <c r="F124" s="2"/>
      <c r="G124" s="2"/>
      <c r="H124" s="2"/>
      <c r="I124" s="52"/>
      <c r="J124" s="52"/>
      <c r="K124" s="52"/>
      <c r="L124" s="52"/>
      <c r="M124" s="52"/>
      <c r="N124" s="2"/>
    </row>
    <row r="125" spans="1:14" x14ac:dyDescent="0.15">
      <c r="A125" s="51" t="s">
        <v>129</v>
      </c>
      <c r="B125" s="2"/>
      <c r="C125" s="52"/>
      <c r="D125" s="2"/>
      <c r="E125" s="2"/>
      <c r="F125" s="2"/>
      <c r="G125" s="2"/>
      <c r="H125" s="2"/>
      <c r="I125" s="52"/>
      <c r="J125" s="52"/>
      <c r="K125" s="52"/>
      <c r="L125" s="52"/>
      <c r="M125" s="52"/>
      <c r="N125" s="2"/>
    </row>
    <row r="126" spans="1:14" x14ac:dyDescent="0.15">
      <c r="A126" s="19" t="s">
        <v>147</v>
      </c>
      <c r="B126" s="2">
        <v>4589.82</v>
      </c>
      <c r="C126" s="52">
        <v>4589.82</v>
      </c>
      <c r="D126" s="2">
        <v>4589.82</v>
      </c>
      <c r="E126" s="2">
        <v>4589.82</v>
      </c>
      <c r="F126" s="2">
        <v>4589.82</v>
      </c>
      <c r="G126" s="2">
        <v>4589.82</v>
      </c>
      <c r="H126" s="2">
        <v>4589.82</v>
      </c>
      <c r="I126" s="52">
        <v>4589.82</v>
      </c>
      <c r="J126" s="52">
        <v>4589.82</v>
      </c>
      <c r="K126" s="52">
        <v>4589.82</v>
      </c>
      <c r="L126" s="52">
        <v>4589.82</v>
      </c>
      <c r="M126" s="52"/>
      <c r="N126" s="2">
        <f t="shared" si="1"/>
        <v>50488.02</v>
      </c>
    </row>
    <row r="127" spans="1:14" x14ac:dyDescent="0.15">
      <c r="B127" s="2"/>
      <c r="C127" s="52"/>
      <c r="D127" s="2"/>
      <c r="E127" s="2"/>
      <c r="F127" s="2"/>
      <c r="G127" s="2"/>
      <c r="H127" s="2"/>
      <c r="I127" s="52"/>
      <c r="J127" s="52"/>
      <c r="K127" s="52"/>
      <c r="L127" s="52"/>
      <c r="M127" s="52"/>
      <c r="N127" s="2"/>
    </row>
    <row r="128" spans="1:14" x14ac:dyDescent="0.15">
      <c r="A128" s="51" t="s">
        <v>67</v>
      </c>
      <c r="B128" s="2"/>
      <c r="C128" s="52"/>
      <c r="D128" s="2"/>
      <c r="E128" s="2"/>
      <c r="F128" s="2"/>
      <c r="G128" s="2"/>
      <c r="H128" s="2"/>
      <c r="I128" s="52"/>
      <c r="J128" s="52"/>
      <c r="K128" s="52"/>
      <c r="L128" s="52"/>
      <c r="M128" s="52"/>
      <c r="N128" s="2"/>
    </row>
    <row r="129" spans="1:14" x14ac:dyDescent="0.15">
      <c r="A129" s="19" t="s">
        <v>148</v>
      </c>
      <c r="B129" s="2">
        <v>953442.42</v>
      </c>
      <c r="C129" s="52">
        <v>874432.74</v>
      </c>
      <c r="D129" s="2">
        <v>780263.27000000014</v>
      </c>
      <c r="E129" s="2">
        <v>844198.07000000018</v>
      </c>
      <c r="F129" s="2">
        <v>945520.22</v>
      </c>
      <c r="G129" s="2">
        <v>883215.21</v>
      </c>
      <c r="H129" s="2">
        <v>1114258.33</v>
      </c>
      <c r="I129" s="52">
        <v>632207.91999999993</v>
      </c>
      <c r="J129" s="52">
        <v>976735.96</v>
      </c>
      <c r="K129" s="52">
        <v>835844.44</v>
      </c>
      <c r="L129" s="52">
        <v>905055.64000000013</v>
      </c>
      <c r="M129" s="52"/>
      <c r="N129" s="2">
        <f t="shared" si="1"/>
        <v>9745174.2200000007</v>
      </c>
    </row>
    <row r="130" spans="1:14" x14ac:dyDescent="0.15">
      <c r="B130" s="2"/>
      <c r="C130" s="52"/>
      <c r="D130" s="2"/>
      <c r="E130" s="2"/>
      <c r="F130" s="2"/>
      <c r="G130" s="2"/>
      <c r="H130" s="2"/>
      <c r="I130" s="52"/>
      <c r="J130" s="52"/>
      <c r="K130" s="52"/>
      <c r="L130" s="52"/>
      <c r="M130" s="52"/>
      <c r="N130" s="2"/>
    </row>
    <row r="131" spans="1:14" x14ac:dyDescent="0.15">
      <c r="A131" s="19" t="s">
        <v>149</v>
      </c>
      <c r="B131" s="2">
        <v>245.98</v>
      </c>
      <c r="C131" s="52">
        <v>224.32</v>
      </c>
      <c r="D131" s="2">
        <v>199.38</v>
      </c>
      <c r="E131" s="2">
        <v>215.71</v>
      </c>
      <c r="F131" s="2">
        <v>243.27</v>
      </c>
      <c r="G131" s="2">
        <v>226.73</v>
      </c>
      <c r="H131" s="2">
        <v>290.05</v>
      </c>
      <c r="I131" s="52">
        <v>161.54</v>
      </c>
      <c r="J131" s="52">
        <v>249.58</v>
      </c>
      <c r="K131" s="52">
        <v>213.58</v>
      </c>
      <c r="L131" s="52">
        <v>232.07</v>
      </c>
      <c r="M131" s="52"/>
      <c r="N131" s="2">
        <f t="shared" si="1"/>
        <v>2502.21</v>
      </c>
    </row>
    <row r="132" spans="1:14" x14ac:dyDescent="0.15">
      <c r="A132" s="19" t="s">
        <v>16</v>
      </c>
      <c r="B132" s="2">
        <v>612.71</v>
      </c>
      <c r="C132" s="52">
        <v>558.91999999999996</v>
      </c>
      <c r="D132" s="2">
        <v>496.86</v>
      </c>
      <c r="E132" s="2">
        <v>537.57000000000005</v>
      </c>
      <c r="F132" s="2">
        <v>606.04999999999995</v>
      </c>
      <c r="G132" s="2">
        <v>564.9</v>
      </c>
      <c r="H132" s="2">
        <v>722.18</v>
      </c>
      <c r="I132" s="52">
        <v>402.58</v>
      </c>
      <c r="J132" s="52">
        <v>621.97</v>
      </c>
      <c r="K132" s="52">
        <v>532.25</v>
      </c>
      <c r="L132" s="52">
        <v>578.23</v>
      </c>
      <c r="M132" s="52"/>
      <c r="N132" s="2">
        <f t="shared" si="1"/>
        <v>6234.2200000000012</v>
      </c>
    </row>
    <row r="133" spans="1:14" x14ac:dyDescent="0.15">
      <c r="B133" s="2"/>
      <c r="C133" s="52"/>
      <c r="D133" s="2"/>
      <c r="E133" s="2"/>
      <c r="F133" s="2"/>
      <c r="G133" s="2"/>
      <c r="H133" s="2"/>
      <c r="I133" s="52"/>
      <c r="J133" s="52"/>
      <c r="K133" s="52"/>
      <c r="L133" s="52"/>
      <c r="M133" s="52"/>
      <c r="N133" s="2"/>
    </row>
    <row r="134" spans="1:14" x14ac:dyDescent="0.15">
      <c r="A134" s="51" t="s">
        <v>62</v>
      </c>
      <c r="B134" s="2"/>
      <c r="C134" s="52"/>
      <c r="D134" s="2"/>
      <c r="E134" s="2"/>
      <c r="F134" s="2"/>
      <c r="G134" s="2"/>
      <c r="H134" s="2"/>
      <c r="I134" s="52"/>
      <c r="J134" s="52"/>
      <c r="K134" s="52"/>
      <c r="L134" s="52"/>
      <c r="M134" s="52"/>
      <c r="N134" s="2"/>
    </row>
    <row r="135" spans="1:14" x14ac:dyDescent="0.15">
      <c r="A135" s="19" t="s">
        <v>150</v>
      </c>
      <c r="B135" s="2">
        <v>935.94</v>
      </c>
      <c r="C135" s="52">
        <v>854.89</v>
      </c>
      <c r="D135" s="2">
        <v>760.65</v>
      </c>
      <c r="E135" s="2">
        <v>822.97</v>
      </c>
      <c r="F135" s="2">
        <v>926.35</v>
      </c>
      <c r="G135" s="2">
        <v>863.9</v>
      </c>
      <c r="H135" s="2">
        <v>1100.92</v>
      </c>
      <c r="I135" s="52">
        <v>616.30999999999995</v>
      </c>
      <c r="J135" s="52">
        <v>952.18</v>
      </c>
      <c r="K135" s="52">
        <v>814.83</v>
      </c>
      <c r="L135" s="52">
        <v>884.51</v>
      </c>
      <c r="M135" s="52"/>
      <c r="N135" s="2">
        <f t="shared" si="1"/>
        <v>9533.4500000000007</v>
      </c>
    </row>
    <row r="136" spans="1:14" x14ac:dyDescent="0.15">
      <c r="A136" s="19" t="s">
        <v>151</v>
      </c>
      <c r="B136" s="2">
        <v>935.94</v>
      </c>
      <c r="C136" s="52">
        <v>854.89</v>
      </c>
      <c r="D136" s="2">
        <v>760.65</v>
      </c>
      <c r="E136" s="2">
        <v>822.97</v>
      </c>
      <c r="F136" s="2">
        <v>926.35</v>
      </c>
      <c r="G136" s="2">
        <v>863.9</v>
      </c>
      <c r="H136" s="2">
        <v>1100.92</v>
      </c>
      <c r="I136" s="52">
        <v>616.30999999999995</v>
      </c>
      <c r="J136" s="52">
        <v>952.18</v>
      </c>
      <c r="K136" s="52">
        <v>814.83</v>
      </c>
      <c r="L136" s="52">
        <v>884.51</v>
      </c>
      <c r="M136" s="52"/>
      <c r="N136" s="2">
        <f t="shared" si="1"/>
        <v>9533.4500000000007</v>
      </c>
    </row>
    <row r="137" spans="1:14" x14ac:dyDescent="0.15">
      <c r="B137" s="2"/>
      <c r="C137" s="52"/>
      <c r="D137" s="2"/>
      <c r="E137" s="2"/>
      <c r="F137" s="2"/>
      <c r="G137" s="2"/>
      <c r="H137" s="2"/>
      <c r="I137" s="52"/>
      <c r="J137" s="52"/>
      <c r="K137" s="52"/>
      <c r="L137" s="52"/>
      <c r="M137" s="52"/>
      <c r="N137" s="2"/>
    </row>
    <row r="138" spans="1:14" x14ac:dyDescent="0.15">
      <c r="A138" s="53" t="s">
        <v>152</v>
      </c>
      <c r="B138" s="6">
        <v>960762.80999999982</v>
      </c>
      <c r="C138" s="54">
        <v>881515.58</v>
      </c>
      <c r="D138" s="6">
        <v>787070.63000000012</v>
      </c>
      <c r="E138" s="6">
        <v>851187.11</v>
      </c>
      <c r="F138" s="6">
        <v>952812.05999999994</v>
      </c>
      <c r="G138" s="6">
        <v>890324.46</v>
      </c>
      <c r="H138" s="6">
        <v>1122062.22</v>
      </c>
      <c r="I138" s="54">
        <v>638594.48</v>
      </c>
      <c r="J138" s="54">
        <v>984101.69</v>
      </c>
      <c r="K138" s="54">
        <v>842809.74999999977</v>
      </c>
      <c r="L138" s="54">
        <v>912224.78</v>
      </c>
      <c r="M138" s="54"/>
      <c r="N138" s="6">
        <f>SUM(B138:M138)</f>
        <v>9823465.5699999984</v>
      </c>
    </row>
    <row r="139" spans="1:14" x14ac:dyDescent="0.15">
      <c r="A139" s="24"/>
      <c r="B139" s="2"/>
      <c r="C139" s="52"/>
      <c r="D139" s="2"/>
      <c r="E139" s="2"/>
      <c r="F139" s="2"/>
      <c r="G139" s="2"/>
      <c r="H139" s="2"/>
      <c r="I139" s="52"/>
      <c r="J139" s="52"/>
      <c r="K139" s="52"/>
      <c r="L139" s="52"/>
      <c r="M139" s="52"/>
      <c r="N139" s="2"/>
    </row>
    <row r="140" spans="1:14" x14ac:dyDescent="0.15">
      <c r="A140" s="51" t="s">
        <v>153</v>
      </c>
      <c r="B140" s="2"/>
      <c r="C140" s="52"/>
      <c r="D140" s="2"/>
      <c r="E140" s="2"/>
      <c r="F140" s="2"/>
      <c r="G140" s="2"/>
      <c r="H140" s="2"/>
      <c r="I140" s="52"/>
      <c r="J140" s="52"/>
      <c r="K140" s="52"/>
      <c r="L140" s="52"/>
      <c r="M140" s="52"/>
      <c r="N140" s="2"/>
    </row>
    <row r="141" spans="1:14" x14ac:dyDescent="0.15">
      <c r="A141" s="51" t="s">
        <v>67</v>
      </c>
      <c r="B141" s="2"/>
      <c r="C141" s="52"/>
      <c r="D141" s="2"/>
      <c r="E141" s="2"/>
      <c r="F141" s="2"/>
      <c r="G141" s="2"/>
      <c r="H141" s="2"/>
      <c r="I141" s="52"/>
      <c r="J141" s="52"/>
      <c r="K141" s="52"/>
      <c r="L141" s="52"/>
      <c r="M141" s="52"/>
      <c r="N141" s="2"/>
    </row>
    <row r="142" spans="1:14" x14ac:dyDescent="0.15">
      <c r="A142" s="19" t="s">
        <v>154</v>
      </c>
      <c r="B142" s="2">
        <v>980384.61</v>
      </c>
      <c r="C142" s="52">
        <v>1031818.28</v>
      </c>
      <c r="D142" s="2">
        <v>1001102.9100000003</v>
      </c>
      <c r="E142" s="2">
        <v>1117799.5299999996</v>
      </c>
      <c r="F142" s="2">
        <v>1008967.58</v>
      </c>
      <c r="G142" s="2">
        <v>936522.20999999973</v>
      </c>
      <c r="H142" s="2">
        <v>873466.26999999979</v>
      </c>
      <c r="I142" s="52">
        <v>889682.2</v>
      </c>
      <c r="J142" s="52">
        <v>1671001.6000000003</v>
      </c>
      <c r="K142" s="52">
        <v>968616.26999999979</v>
      </c>
      <c r="L142" s="52">
        <v>1054499.1000000001</v>
      </c>
      <c r="M142" s="52"/>
      <c r="N142" s="2">
        <f>SUM(B142:M142)</f>
        <v>11533860.559999999</v>
      </c>
    </row>
    <row r="143" spans="1:14" x14ac:dyDescent="0.15">
      <c r="B143" s="2"/>
      <c r="C143" s="52"/>
      <c r="D143" s="2"/>
      <c r="E143" s="2"/>
      <c r="F143" s="2"/>
      <c r="G143" s="2"/>
      <c r="H143" s="2"/>
      <c r="I143" s="52"/>
      <c r="J143" s="52"/>
      <c r="K143" s="52"/>
      <c r="L143" s="52"/>
      <c r="M143" s="52"/>
      <c r="N143" s="2"/>
    </row>
    <row r="144" spans="1:14" x14ac:dyDescent="0.15">
      <c r="A144" s="19" t="s">
        <v>155</v>
      </c>
      <c r="B144" s="2">
        <v>371345.5</v>
      </c>
      <c r="C144" s="52">
        <v>390819.69</v>
      </c>
      <c r="D144" s="2">
        <v>379193.09</v>
      </c>
      <c r="E144" s="2">
        <v>423229.84</v>
      </c>
      <c r="F144" s="2">
        <v>382163.99</v>
      </c>
      <c r="G144" s="2">
        <v>354731.51</v>
      </c>
      <c r="H144" s="2">
        <v>330847.46999999997</v>
      </c>
      <c r="I144" s="52">
        <v>336989.67</v>
      </c>
      <c r="J144" s="52">
        <v>632408.04</v>
      </c>
      <c r="K144" s="52">
        <v>366887.94</v>
      </c>
      <c r="L144" s="52">
        <v>399394.53</v>
      </c>
      <c r="M144" s="52"/>
      <c r="N144" s="2">
        <f t="shared" ref="N144:N190" si="2">SUM(B144:M144)</f>
        <v>4368011.2699999996</v>
      </c>
    </row>
    <row r="145" spans="1:14" x14ac:dyDescent="0.15">
      <c r="B145" s="2"/>
      <c r="C145" s="52"/>
      <c r="D145" s="2"/>
      <c r="E145" s="2"/>
      <c r="F145" s="2"/>
      <c r="G145" s="2"/>
      <c r="H145" s="2"/>
      <c r="I145" s="52"/>
      <c r="J145" s="52"/>
      <c r="K145" s="52"/>
      <c r="L145" s="52"/>
      <c r="M145" s="52"/>
      <c r="N145" s="2"/>
    </row>
    <row r="146" spans="1:14" x14ac:dyDescent="0.15">
      <c r="A146" s="51" t="s">
        <v>62</v>
      </c>
      <c r="B146" s="2"/>
      <c r="C146" s="52"/>
      <c r="D146" s="2"/>
      <c r="E146" s="2"/>
      <c r="F146" s="2"/>
      <c r="G146" s="2"/>
      <c r="H146" s="2"/>
      <c r="I146" s="52"/>
      <c r="J146" s="52"/>
      <c r="K146" s="52"/>
      <c r="L146" s="52"/>
      <c r="M146" s="52"/>
      <c r="N146" s="2"/>
    </row>
    <row r="147" spans="1:14" x14ac:dyDescent="0.15">
      <c r="A147" s="19" t="s">
        <v>156</v>
      </c>
      <c r="B147" s="2">
        <v>36537.360000000001</v>
      </c>
      <c r="C147" s="52">
        <v>38458.14</v>
      </c>
      <c r="D147" s="2">
        <v>37309.5</v>
      </c>
      <c r="E147" s="2">
        <v>41743.699999999997</v>
      </c>
      <c r="F147" s="2">
        <v>37606.75</v>
      </c>
      <c r="G147" s="2">
        <v>34902.68</v>
      </c>
      <c r="H147" s="2">
        <v>32552.69</v>
      </c>
      <c r="I147" s="52">
        <v>33157.03</v>
      </c>
      <c r="J147" s="52">
        <v>62546.83</v>
      </c>
      <c r="K147" s="52">
        <v>36098.78</v>
      </c>
      <c r="L147" s="52">
        <v>39311.72</v>
      </c>
      <c r="M147" s="52"/>
      <c r="N147" s="2">
        <f t="shared" si="2"/>
        <v>430225.17999999993</v>
      </c>
    </row>
    <row r="148" spans="1:14" x14ac:dyDescent="0.15">
      <c r="A148" s="19" t="s">
        <v>157</v>
      </c>
      <c r="B148" s="2">
        <v>3050.2</v>
      </c>
      <c r="C148" s="52">
        <v>3211.42</v>
      </c>
      <c r="D148" s="2">
        <v>3114.66</v>
      </c>
      <c r="E148" s="2">
        <v>3503.85</v>
      </c>
      <c r="F148" s="2">
        <v>3140.4</v>
      </c>
      <c r="G148" s="2">
        <v>2913.73</v>
      </c>
      <c r="H148" s="2">
        <v>2717.55</v>
      </c>
      <c r="I148" s="52">
        <v>2768</v>
      </c>
      <c r="J148" s="52">
        <v>5282.15</v>
      </c>
      <c r="K148" s="52">
        <v>3013.58</v>
      </c>
      <c r="L148" s="52">
        <v>3284.54</v>
      </c>
      <c r="M148" s="52"/>
      <c r="N148" s="2">
        <f t="shared" si="2"/>
        <v>36000.080000000002</v>
      </c>
    </row>
    <row r="149" spans="1:14" x14ac:dyDescent="0.15">
      <c r="A149" s="19" t="s">
        <v>158</v>
      </c>
      <c r="B149" s="2">
        <v>104466.15</v>
      </c>
      <c r="C149" s="52">
        <v>109941.12</v>
      </c>
      <c r="D149" s="2">
        <v>106673.82</v>
      </c>
      <c r="E149" s="2">
        <v>118986.91</v>
      </c>
      <c r="F149" s="2">
        <v>107505.93</v>
      </c>
      <c r="G149" s="2">
        <v>99792.34</v>
      </c>
      <c r="H149" s="2">
        <v>93073.33</v>
      </c>
      <c r="I149" s="52">
        <v>94801.24</v>
      </c>
      <c r="J149" s="52">
        <v>177667.88</v>
      </c>
      <c r="K149" s="52">
        <v>103212.16</v>
      </c>
      <c r="L149" s="52">
        <v>112346.04</v>
      </c>
      <c r="M149" s="52"/>
      <c r="N149" s="2">
        <f t="shared" si="2"/>
        <v>1228466.92</v>
      </c>
    </row>
    <row r="150" spans="1:14" x14ac:dyDescent="0.15">
      <c r="A150" s="19" t="s">
        <v>159</v>
      </c>
      <c r="B150" s="2">
        <v>338.15</v>
      </c>
      <c r="C150" s="52">
        <v>355.82</v>
      </c>
      <c r="D150" s="2">
        <v>345.3</v>
      </c>
      <c r="E150" s="2">
        <v>384.04</v>
      </c>
      <c r="F150" s="2">
        <v>347.94</v>
      </c>
      <c r="G150" s="2">
        <v>323.02</v>
      </c>
      <c r="H150" s="2">
        <v>301.27</v>
      </c>
      <c r="I150" s="52">
        <v>306.87</v>
      </c>
      <c r="J150" s="52">
        <v>571.54</v>
      </c>
      <c r="K150" s="52">
        <v>334.09</v>
      </c>
      <c r="L150" s="52">
        <v>363.5</v>
      </c>
      <c r="M150" s="52"/>
      <c r="N150" s="2">
        <f t="shared" si="2"/>
        <v>3971.54</v>
      </c>
    </row>
    <row r="151" spans="1:14" x14ac:dyDescent="0.15">
      <c r="A151" s="19" t="s">
        <v>160</v>
      </c>
      <c r="B151" s="2">
        <v>3438.3</v>
      </c>
      <c r="C151" s="52">
        <v>3616.62</v>
      </c>
      <c r="D151" s="2">
        <v>3510.96</v>
      </c>
      <c r="E151" s="2">
        <v>3875.54</v>
      </c>
      <c r="F151" s="2">
        <v>3536.36</v>
      </c>
      <c r="G151" s="2">
        <v>3284.47</v>
      </c>
      <c r="H151" s="2">
        <v>3063.32</v>
      </c>
      <c r="I151" s="52">
        <v>3120.2</v>
      </c>
      <c r="J151" s="52">
        <v>5717.91</v>
      </c>
      <c r="K151" s="52">
        <v>3397.02</v>
      </c>
      <c r="L151" s="52">
        <v>3691.8</v>
      </c>
      <c r="M151" s="52"/>
      <c r="N151" s="2">
        <f t="shared" si="2"/>
        <v>40252.500000000007</v>
      </c>
    </row>
    <row r="152" spans="1:14" x14ac:dyDescent="0.15">
      <c r="A152" s="19" t="s">
        <v>161</v>
      </c>
      <c r="B152" s="2">
        <v>4295.21</v>
      </c>
      <c r="C152" s="52">
        <v>4517.97</v>
      </c>
      <c r="D152" s="2">
        <v>4385.9799999999996</v>
      </c>
      <c r="E152" s="2">
        <v>4841.43</v>
      </c>
      <c r="F152" s="2">
        <v>4417.72</v>
      </c>
      <c r="G152" s="2">
        <v>4103.04</v>
      </c>
      <c r="H152" s="2">
        <v>3826.78</v>
      </c>
      <c r="I152" s="52">
        <v>3897.83</v>
      </c>
      <c r="J152" s="52">
        <v>7142.97</v>
      </c>
      <c r="K152" s="52">
        <v>4243.6499999999996</v>
      </c>
      <c r="L152" s="52">
        <v>4611.8999999999996</v>
      </c>
      <c r="M152" s="52"/>
      <c r="N152" s="2">
        <f t="shared" si="2"/>
        <v>50284.480000000003</v>
      </c>
    </row>
    <row r="153" spans="1:14" x14ac:dyDescent="0.15">
      <c r="A153" s="19" t="s">
        <v>162</v>
      </c>
      <c r="B153" s="2">
        <v>3462.35</v>
      </c>
      <c r="C153" s="52">
        <v>3642.66</v>
      </c>
      <c r="D153" s="2">
        <v>3535.52</v>
      </c>
      <c r="E153" s="2">
        <v>3918.7</v>
      </c>
      <c r="F153" s="2">
        <v>3561.89</v>
      </c>
      <c r="G153" s="2">
        <v>3307.44</v>
      </c>
      <c r="H153" s="2">
        <v>3084.75</v>
      </c>
      <c r="I153" s="52">
        <v>3142.02</v>
      </c>
      <c r="J153" s="52">
        <v>5809.07</v>
      </c>
      <c r="K153" s="52">
        <v>3420.79</v>
      </c>
      <c r="L153" s="52">
        <v>3719.94</v>
      </c>
      <c r="M153" s="52"/>
      <c r="N153" s="2">
        <f t="shared" si="2"/>
        <v>40605.129999999997</v>
      </c>
    </row>
    <row r="154" spans="1:14" x14ac:dyDescent="0.15">
      <c r="A154" s="19" t="s">
        <v>163</v>
      </c>
      <c r="B154" s="2">
        <v>974.91</v>
      </c>
      <c r="C154" s="52">
        <v>1025.51</v>
      </c>
      <c r="D154" s="2">
        <v>995.51</v>
      </c>
      <c r="E154" s="2">
        <v>1099.6099999999999</v>
      </c>
      <c r="F154" s="2">
        <v>1002.75</v>
      </c>
      <c r="G154" s="2">
        <v>931.29</v>
      </c>
      <c r="H154" s="2">
        <v>868.59</v>
      </c>
      <c r="I154" s="52">
        <v>884.71</v>
      </c>
      <c r="J154" s="52">
        <v>1623.57</v>
      </c>
      <c r="K154" s="52">
        <v>963.21</v>
      </c>
      <c r="L154" s="52">
        <v>1046.8900000000001</v>
      </c>
      <c r="M154" s="52"/>
      <c r="N154" s="2">
        <f t="shared" si="2"/>
        <v>11416.55</v>
      </c>
    </row>
    <row r="155" spans="1:14" x14ac:dyDescent="0.15">
      <c r="A155" s="19" t="s">
        <v>164</v>
      </c>
      <c r="B155" s="2">
        <v>17282.8</v>
      </c>
      <c r="C155" s="52">
        <v>18188.490000000002</v>
      </c>
      <c r="D155" s="2">
        <v>17648.04</v>
      </c>
      <c r="E155" s="2">
        <v>19683.34</v>
      </c>
      <c r="F155" s="2">
        <v>17785.61</v>
      </c>
      <c r="G155" s="2">
        <v>16509.57</v>
      </c>
      <c r="H155" s="2">
        <v>15397.98</v>
      </c>
      <c r="I155" s="52">
        <v>15683.84</v>
      </c>
      <c r="J155" s="52">
        <v>29387.599999999999</v>
      </c>
      <c r="K155" s="52">
        <v>17075.34</v>
      </c>
      <c r="L155" s="52">
        <v>18586.189999999999</v>
      </c>
      <c r="M155" s="52"/>
      <c r="N155" s="2">
        <f t="shared" si="2"/>
        <v>203228.80000000002</v>
      </c>
    </row>
    <row r="156" spans="1:14" x14ac:dyDescent="0.15">
      <c r="B156" s="2"/>
      <c r="C156" s="52"/>
      <c r="D156" s="2"/>
      <c r="E156" s="2"/>
      <c r="F156" s="2"/>
      <c r="G156" s="2"/>
      <c r="H156" s="2"/>
      <c r="I156" s="52"/>
      <c r="J156" s="52"/>
      <c r="K156" s="52"/>
      <c r="L156" s="52"/>
      <c r="M156" s="52"/>
      <c r="N156" s="2"/>
    </row>
    <row r="157" spans="1:14" x14ac:dyDescent="0.15">
      <c r="A157" s="53" t="s">
        <v>165</v>
      </c>
      <c r="B157" s="6">
        <v>1525575.5399999998</v>
      </c>
      <c r="C157" s="54">
        <v>1605595.72</v>
      </c>
      <c r="D157" s="6">
        <v>1557815.2900000003</v>
      </c>
      <c r="E157" s="6">
        <v>1739066.4899999998</v>
      </c>
      <c r="F157" s="6">
        <v>1570036.9199999997</v>
      </c>
      <c r="G157" s="6">
        <v>1457321.2999999998</v>
      </c>
      <c r="H157" s="6">
        <v>1359200</v>
      </c>
      <c r="I157" s="54">
        <v>1384433.61</v>
      </c>
      <c r="J157" s="54">
        <v>2599159.1600000006</v>
      </c>
      <c r="K157" s="54">
        <v>1507262.8299999998</v>
      </c>
      <c r="L157" s="54">
        <v>1640856.15</v>
      </c>
      <c r="M157" s="54"/>
      <c r="N157" s="6">
        <f t="shared" si="2"/>
        <v>17946323.009999998</v>
      </c>
    </row>
    <row r="158" spans="1:14" x14ac:dyDescent="0.15">
      <c r="A158" s="24"/>
      <c r="B158" s="2"/>
      <c r="C158" s="52"/>
      <c r="D158" s="2"/>
      <c r="E158" s="2"/>
      <c r="F158" s="2"/>
      <c r="G158" s="2"/>
      <c r="H158" s="2"/>
      <c r="I158" s="52"/>
      <c r="J158" s="52"/>
      <c r="K158" s="52"/>
      <c r="L158" s="52"/>
      <c r="M158" s="52"/>
      <c r="N158" s="2"/>
    </row>
    <row r="159" spans="1:14" x14ac:dyDescent="0.15">
      <c r="A159" s="51" t="s">
        <v>166</v>
      </c>
      <c r="B159" s="2"/>
      <c r="C159" s="52"/>
      <c r="D159" s="2"/>
      <c r="E159" s="2"/>
      <c r="F159" s="2"/>
      <c r="G159" s="2"/>
      <c r="H159" s="2"/>
      <c r="I159" s="52"/>
      <c r="J159" s="52"/>
      <c r="K159" s="52"/>
      <c r="L159" s="52"/>
      <c r="M159" s="52"/>
      <c r="N159" s="2"/>
    </row>
    <row r="160" spans="1:14" x14ac:dyDescent="0.15">
      <c r="A160" s="51" t="s">
        <v>129</v>
      </c>
      <c r="B160" s="2"/>
      <c r="C160" s="52"/>
      <c r="D160" s="2"/>
      <c r="E160" s="2"/>
      <c r="F160" s="2"/>
      <c r="G160" s="2"/>
      <c r="H160" s="2"/>
      <c r="I160" s="52"/>
      <c r="J160" s="52"/>
      <c r="K160" s="52"/>
      <c r="L160" s="52"/>
      <c r="M160" s="52"/>
      <c r="N160" s="2"/>
    </row>
    <row r="161" spans="1:14" x14ac:dyDescent="0.15">
      <c r="A161" s="19" t="s">
        <v>167</v>
      </c>
      <c r="B161" s="2">
        <v>0</v>
      </c>
      <c r="C161" s="5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52">
        <v>0</v>
      </c>
      <c r="J161" s="52">
        <v>0</v>
      </c>
      <c r="K161" s="52">
        <v>0</v>
      </c>
      <c r="L161" s="52">
        <v>0</v>
      </c>
      <c r="M161" s="52"/>
      <c r="N161" s="2">
        <f t="shared" si="2"/>
        <v>0</v>
      </c>
    </row>
    <row r="162" spans="1:14" x14ac:dyDescent="0.15">
      <c r="B162" s="2"/>
      <c r="C162" s="52"/>
      <c r="D162" s="2"/>
      <c r="E162" s="2"/>
      <c r="F162" s="2"/>
      <c r="G162" s="2"/>
      <c r="H162" s="2"/>
      <c r="I162" s="52"/>
      <c r="J162" s="52"/>
      <c r="K162" s="52"/>
      <c r="L162" s="52"/>
      <c r="M162" s="52"/>
      <c r="N162" s="2"/>
    </row>
    <row r="163" spans="1:14" x14ac:dyDescent="0.15">
      <c r="A163" s="51" t="s">
        <v>67</v>
      </c>
      <c r="B163" s="2"/>
      <c r="C163" s="52"/>
      <c r="D163" s="2"/>
      <c r="E163" s="2"/>
      <c r="F163" s="2"/>
      <c r="G163" s="2"/>
      <c r="H163" s="2"/>
      <c r="I163" s="52"/>
      <c r="J163" s="52"/>
      <c r="K163" s="52"/>
      <c r="L163" s="52"/>
      <c r="M163" s="52"/>
      <c r="N163" s="2"/>
    </row>
    <row r="164" spans="1:14" x14ac:dyDescent="0.15">
      <c r="A164" s="19" t="s">
        <v>168</v>
      </c>
      <c r="B164" s="2">
        <v>340750.76272369007</v>
      </c>
      <c r="C164" s="52">
        <v>358385.74272369</v>
      </c>
      <c r="D164" s="2">
        <v>337738.76272369002</v>
      </c>
      <c r="E164" s="2">
        <v>376547.82272368995</v>
      </c>
      <c r="F164" s="2">
        <v>365787.07272369007</v>
      </c>
      <c r="G164" s="2">
        <v>312842.28272369003</v>
      </c>
      <c r="H164" s="2">
        <v>416921.49272369011</v>
      </c>
      <c r="I164" s="52">
        <v>311418.29272369004</v>
      </c>
      <c r="J164" s="52">
        <v>339071.70272369013</v>
      </c>
      <c r="K164" s="52">
        <v>376144.39272369002</v>
      </c>
      <c r="L164" s="52">
        <v>346605.89272369002</v>
      </c>
      <c r="M164" s="52"/>
      <c r="N164" s="2">
        <f t="shared" si="2"/>
        <v>3882214.2199605899</v>
      </c>
    </row>
    <row r="165" spans="1:14" x14ac:dyDescent="0.15">
      <c r="B165" s="2"/>
      <c r="C165" s="52"/>
      <c r="D165" s="2"/>
      <c r="E165" s="2"/>
      <c r="F165" s="2"/>
      <c r="G165" s="2"/>
      <c r="H165" s="2"/>
      <c r="I165" s="52"/>
      <c r="J165" s="52"/>
      <c r="K165" s="52"/>
      <c r="L165" s="52"/>
      <c r="M165" s="52"/>
      <c r="N165" s="2"/>
    </row>
    <row r="166" spans="1:14" x14ac:dyDescent="0.15">
      <c r="A166" s="19" t="s">
        <v>169</v>
      </c>
      <c r="B166" s="2">
        <v>2029.36</v>
      </c>
      <c r="C166" s="52">
        <v>2134.38</v>
      </c>
      <c r="D166" s="2">
        <v>2011.42</v>
      </c>
      <c r="E166" s="2">
        <v>2243.2399999999998</v>
      </c>
      <c r="F166" s="2">
        <v>2179.52</v>
      </c>
      <c r="G166" s="2">
        <v>1863.15</v>
      </c>
      <c r="H166" s="2">
        <v>2484.98</v>
      </c>
      <c r="I166" s="52">
        <v>1854.66</v>
      </c>
      <c r="J166" s="52">
        <v>2019.36</v>
      </c>
      <c r="K166" s="52">
        <v>2240.14</v>
      </c>
      <c r="L166" s="52">
        <v>2064.23</v>
      </c>
      <c r="M166" s="52"/>
      <c r="N166" s="2">
        <f t="shared" si="2"/>
        <v>23124.44</v>
      </c>
    </row>
    <row r="167" spans="1:14" x14ac:dyDescent="0.15">
      <c r="A167" s="19" t="s">
        <v>170</v>
      </c>
      <c r="B167" s="2">
        <v>21152.76</v>
      </c>
      <c r="C167" s="52">
        <v>22247.49</v>
      </c>
      <c r="D167" s="2">
        <v>20965.78</v>
      </c>
      <c r="E167" s="2">
        <v>23373.4</v>
      </c>
      <c r="F167" s="2">
        <v>22704.6</v>
      </c>
      <c r="G167" s="2">
        <v>19420.29</v>
      </c>
      <c r="H167" s="2">
        <v>25876.82</v>
      </c>
      <c r="I167" s="52">
        <v>19331.89</v>
      </c>
      <c r="J167" s="52">
        <v>21048.53</v>
      </c>
      <c r="K167" s="52">
        <v>23349.89</v>
      </c>
      <c r="L167" s="52">
        <v>21516.23</v>
      </c>
      <c r="M167" s="52"/>
      <c r="N167" s="2">
        <f t="shared" si="2"/>
        <v>240987.68000000002</v>
      </c>
    </row>
    <row r="168" spans="1:14" x14ac:dyDescent="0.15">
      <c r="A168" s="19" t="s">
        <v>171</v>
      </c>
      <c r="B168" s="2">
        <v>1879.48</v>
      </c>
      <c r="C168" s="52">
        <v>1976.75</v>
      </c>
      <c r="D168" s="2">
        <v>1862.87</v>
      </c>
      <c r="E168" s="2">
        <v>2077.89</v>
      </c>
      <c r="F168" s="2">
        <v>2019.05</v>
      </c>
      <c r="G168" s="2">
        <v>1725.55</v>
      </c>
      <c r="H168" s="2">
        <v>2302.39</v>
      </c>
      <c r="I168" s="52">
        <v>1717.69</v>
      </c>
      <c r="J168" s="52">
        <v>1870.22</v>
      </c>
      <c r="K168" s="52">
        <v>2074.6999999999998</v>
      </c>
      <c r="L168" s="52">
        <v>1911.78</v>
      </c>
      <c r="M168" s="52"/>
      <c r="N168" s="2">
        <f t="shared" si="2"/>
        <v>21418.37</v>
      </c>
    </row>
    <row r="169" spans="1:14" x14ac:dyDescent="0.15">
      <c r="B169" s="2"/>
      <c r="C169" s="52"/>
      <c r="D169" s="2"/>
      <c r="E169" s="2"/>
      <c r="F169" s="2"/>
      <c r="G169" s="2"/>
      <c r="H169" s="2"/>
      <c r="I169" s="52"/>
      <c r="J169" s="52"/>
      <c r="K169" s="52"/>
      <c r="L169" s="52"/>
      <c r="M169" s="52"/>
      <c r="N169" s="2"/>
    </row>
    <row r="170" spans="1:14" x14ac:dyDescent="0.15">
      <c r="A170" s="51" t="s">
        <v>62</v>
      </c>
      <c r="B170" s="2"/>
      <c r="C170" s="52"/>
      <c r="D170" s="2"/>
      <c r="E170" s="2"/>
      <c r="F170" s="2"/>
      <c r="G170" s="2"/>
      <c r="H170" s="2"/>
      <c r="I170" s="52"/>
      <c r="J170" s="52"/>
      <c r="K170" s="52"/>
      <c r="L170" s="52"/>
      <c r="M170" s="52"/>
      <c r="N170" s="2"/>
    </row>
    <row r="171" spans="1:14" x14ac:dyDescent="0.15">
      <c r="A171" s="19" t="s">
        <v>172</v>
      </c>
      <c r="B171" s="2">
        <v>66473.490000000005</v>
      </c>
      <c r="C171" s="52">
        <v>69913.710000000006</v>
      </c>
      <c r="D171" s="2">
        <v>65885.91</v>
      </c>
      <c r="E171" s="2">
        <v>73457.259999999995</v>
      </c>
      <c r="F171" s="2">
        <v>71358.33</v>
      </c>
      <c r="G171" s="2">
        <v>61029.11</v>
      </c>
      <c r="H171" s="2">
        <v>81334.289999999994</v>
      </c>
      <c r="I171" s="52">
        <v>60751.32</v>
      </c>
      <c r="J171" s="52">
        <v>66145.929999999993</v>
      </c>
      <c r="K171" s="52">
        <v>73378.06</v>
      </c>
      <c r="L171" s="52">
        <v>67615.7</v>
      </c>
      <c r="M171" s="52"/>
      <c r="N171" s="2">
        <f t="shared" si="2"/>
        <v>757343.10999999987</v>
      </c>
    </row>
    <row r="172" spans="1:14" x14ac:dyDescent="0.15">
      <c r="B172" s="2"/>
      <c r="C172" s="52"/>
      <c r="D172" s="2"/>
      <c r="E172" s="2"/>
      <c r="F172" s="2"/>
      <c r="G172" s="2"/>
      <c r="H172" s="2"/>
      <c r="I172" s="52"/>
      <c r="J172" s="52"/>
      <c r="K172" s="52"/>
      <c r="L172" s="52"/>
      <c r="M172" s="52"/>
      <c r="N172" s="2"/>
    </row>
    <row r="173" spans="1:14" x14ac:dyDescent="0.15">
      <c r="A173" s="53" t="s">
        <v>173</v>
      </c>
      <c r="B173" s="6">
        <v>432285.85272369004</v>
      </c>
      <c r="C173" s="54">
        <v>454658.07272369001</v>
      </c>
      <c r="D173" s="6">
        <v>428464.74272369</v>
      </c>
      <c r="E173" s="6">
        <v>477699.61272368999</v>
      </c>
      <c r="F173" s="6">
        <v>464048.57272369007</v>
      </c>
      <c r="G173" s="6">
        <v>396880.38272369001</v>
      </c>
      <c r="H173" s="6">
        <v>528919.97272369009</v>
      </c>
      <c r="I173" s="54">
        <v>395073.85272369004</v>
      </c>
      <c r="J173" s="54">
        <v>430155.74272369005</v>
      </c>
      <c r="K173" s="54">
        <v>477187.18272369006</v>
      </c>
      <c r="L173" s="54">
        <v>439713.83272369002</v>
      </c>
      <c r="M173" s="54"/>
      <c r="N173" s="6">
        <f t="shared" si="2"/>
        <v>4925087.8199605905</v>
      </c>
    </row>
    <row r="174" spans="1:14" x14ac:dyDescent="0.15">
      <c r="A174" s="24"/>
      <c r="B174" s="2"/>
      <c r="C174" s="52"/>
      <c r="D174" s="2"/>
      <c r="E174" s="2"/>
      <c r="F174" s="2"/>
      <c r="G174" s="2"/>
      <c r="H174" s="2"/>
      <c r="I174" s="52"/>
      <c r="J174" s="52"/>
      <c r="K174" s="52"/>
      <c r="L174" s="52"/>
      <c r="M174" s="52"/>
      <c r="N174" s="2"/>
    </row>
    <row r="175" spans="1:14" x14ac:dyDescent="0.15">
      <c r="A175" s="51" t="s">
        <v>174</v>
      </c>
      <c r="B175" s="2"/>
      <c r="C175" s="52"/>
      <c r="D175" s="2"/>
      <c r="E175" s="2"/>
      <c r="F175" s="2"/>
      <c r="G175" s="2"/>
      <c r="H175" s="2"/>
      <c r="I175" s="52"/>
      <c r="J175" s="52"/>
      <c r="K175" s="52"/>
      <c r="L175" s="52"/>
      <c r="M175" s="52"/>
      <c r="N175" s="2"/>
    </row>
    <row r="176" spans="1:14" x14ac:dyDescent="0.15">
      <c r="A176" s="51" t="s">
        <v>67</v>
      </c>
      <c r="B176" s="2"/>
      <c r="C176" s="52"/>
      <c r="D176" s="2"/>
      <c r="E176" s="2"/>
      <c r="F176" s="2"/>
      <c r="G176" s="2"/>
      <c r="H176" s="2"/>
      <c r="I176" s="52"/>
      <c r="J176" s="52"/>
      <c r="K176" s="52"/>
      <c r="L176" s="52"/>
      <c r="M176" s="52"/>
      <c r="N176" s="2"/>
    </row>
    <row r="177" spans="1:14" x14ac:dyDescent="0.15">
      <c r="A177" s="19" t="s">
        <v>175</v>
      </c>
      <c r="B177" s="2">
        <v>126488.03817561922</v>
      </c>
      <c r="C177" s="52">
        <v>129666.29817561927</v>
      </c>
      <c r="D177" s="2">
        <v>123868.76817561926</v>
      </c>
      <c r="E177" s="2">
        <v>146603.98817561925</v>
      </c>
      <c r="F177" s="2">
        <v>131304.20817561925</v>
      </c>
      <c r="G177" s="2">
        <v>130014.07817561926</v>
      </c>
      <c r="H177" s="2">
        <v>143177.02817561929</v>
      </c>
      <c r="I177" s="52">
        <v>114747.17817561925</v>
      </c>
      <c r="J177" s="52">
        <v>129059.48817561928</v>
      </c>
      <c r="K177" s="52">
        <v>150515.00817561924</v>
      </c>
      <c r="L177" s="52">
        <v>125359.86817561928</v>
      </c>
      <c r="M177" s="52"/>
      <c r="N177" s="2">
        <f t="shared" si="2"/>
        <v>1450803.9499318118</v>
      </c>
    </row>
    <row r="178" spans="1:14" x14ac:dyDescent="0.15">
      <c r="B178" s="2"/>
      <c r="C178" s="52"/>
      <c r="D178" s="2"/>
      <c r="E178" s="2"/>
      <c r="F178" s="2"/>
      <c r="G178" s="2"/>
      <c r="H178" s="2"/>
      <c r="I178" s="52"/>
      <c r="J178" s="52"/>
      <c r="K178" s="52"/>
      <c r="L178" s="52"/>
      <c r="M178" s="52"/>
      <c r="N178" s="2"/>
    </row>
    <row r="179" spans="1:14" x14ac:dyDescent="0.15">
      <c r="A179" s="19" t="s">
        <v>176</v>
      </c>
      <c r="B179" s="2">
        <v>14194.28</v>
      </c>
      <c r="C179" s="52">
        <v>14550.94</v>
      </c>
      <c r="D179" s="2">
        <v>13900.35</v>
      </c>
      <c r="E179" s="2">
        <v>16451.650000000001</v>
      </c>
      <c r="F179" s="2">
        <v>14734.74</v>
      </c>
      <c r="G179" s="2">
        <v>14589.96</v>
      </c>
      <c r="H179" s="2">
        <v>16067.09</v>
      </c>
      <c r="I179" s="52">
        <v>12876.74</v>
      </c>
      <c r="J179" s="52">
        <v>14482.84</v>
      </c>
      <c r="K179" s="52">
        <v>16890.54</v>
      </c>
      <c r="L179" s="52">
        <v>14067.67</v>
      </c>
      <c r="M179" s="52"/>
      <c r="N179" s="2">
        <f t="shared" si="2"/>
        <v>162806.80000000005</v>
      </c>
    </row>
    <row r="180" spans="1:14" x14ac:dyDescent="0.15">
      <c r="B180" s="2"/>
      <c r="C180" s="52"/>
      <c r="D180" s="2"/>
      <c r="E180" s="2"/>
      <c r="F180" s="2"/>
      <c r="G180" s="2"/>
      <c r="H180" s="2"/>
      <c r="I180" s="52"/>
      <c r="J180" s="52"/>
      <c r="K180" s="52"/>
      <c r="L180" s="52"/>
      <c r="M180" s="52"/>
      <c r="N180" s="2"/>
    </row>
    <row r="181" spans="1:14" x14ac:dyDescent="0.15">
      <c r="A181" s="19" t="s">
        <v>177</v>
      </c>
      <c r="B181" s="2">
        <v>2156.9699999999998</v>
      </c>
      <c r="C181" s="52">
        <v>2211.17</v>
      </c>
      <c r="D181" s="2">
        <v>2112.31</v>
      </c>
      <c r="E181" s="2">
        <v>2500.0100000000002</v>
      </c>
      <c r="F181" s="2">
        <v>2239.1</v>
      </c>
      <c r="G181" s="2">
        <v>2217.1</v>
      </c>
      <c r="H181" s="2">
        <v>2441.5700000000002</v>
      </c>
      <c r="I181" s="52">
        <v>1956.76</v>
      </c>
      <c r="J181" s="52">
        <v>2200.8200000000002</v>
      </c>
      <c r="K181" s="52">
        <v>2566.6999999999998</v>
      </c>
      <c r="L181" s="52">
        <v>2137.7399999999998</v>
      </c>
      <c r="M181" s="52"/>
      <c r="N181" s="2">
        <f t="shared" si="2"/>
        <v>24740.25</v>
      </c>
    </row>
    <row r="182" spans="1:14" x14ac:dyDescent="0.15">
      <c r="A182" s="19" t="s">
        <v>178</v>
      </c>
      <c r="B182" s="2">
        <v>3898.75</v>
      </c>
      <c r="C182" s="52">
        <v>3996.71</v>
      </c>
      <c r="D182" s="2">
        <v>3818.01</v>
      </c>
      <c r="E182" s="2">
        <v>4518.78</v>
      </c>
      <c r="F182" s="2">
        <v>4047.2</v>
      </c>
      <c r="G182" s="2">
        <v>4007.43</v>
      </c>
      <c r="H182" s="2">
        <v>4413.1499999999996</v>
      </c>
      <c r="I182" s="52">
        <v>3536.86</v>
      </c>
      <c r="J182" s="52">
        <v>3978.01</v>
      </c>
      <c r="K182" s="52">
        <v>4639.33</v>
      </c>
      <c r="L182" s="52">
        <v>3863.97</v>
      </c>
      <c r="M182" s="52"/>
      <c r="N182" s="2">
        <f t="shared" si="2"/>
        <v>44718.200000000004</v>
      </c>
    </row>
    <row r="183" spans="1:14" x14ac:dyDescent="0.15">
      <c r="A183" s="19" t="s">
        <v>179</v>
      </c>
      <c r="B183" s="2">
        <v>5188.3500000000004</v>
      </c>
      <c r="C183" s="52">
        <v>5318.72</v>
      </c>
      <c r="D183" s="2">
        <v>5080.91</v>
      </c>
      <c r="E183" s="2">
        <v>6013.48</v>
      </c>
      <c r="F183" s="2">
        <v>5385.91</v>
      </c>
      <c r="G183" s="2">
        <v>5332.99</v>
      </c>
      <c r="H183" s="2">
        <v>5872.91</v>
      </c>
      <c r="I183" s="52">
        <v>4706.76</v>
      </c>
      <c r="J183" s="52">
        <v>5293.83</v>
      </c>
      <c r="K183" s="52">
        <v>6173.9</v>
      </c>
      <c r="L183" s="52">
        <v>5142.08</v>
      </c>
      <c r="M183" s="52"/>
      <c r="N183" s="2">
        <f t="shared" si="2"/>
        <v>59509.840000000011</v>
      </c>
    </row>
    <row r="184" spans="1:14" x14ac:dyDescent="0.15">
      <c r="B184" s="2"/>
      <c r="C184" s="52"/>
      <c r="D184" s="2"/>
      <c r="E184" s="2"/>
      <c r="F184" s="2"/>
      <c r="G184" s="2"/>
      <c r="H184" s="2"/>
      <c r="I184" s="52"/>
      <c r="J184" s="52"/>
      <c r="K184" s="52"/>
      <c r="L184" s="52"/>
      <c r="M184" s="52"/>
      <c r="N184" s="2"/>
    </row>
    <row r="185" spans="1:14" x14ac:dyDescent="0.15">
      <c r="A185" s="51" t="s">
        <v>62</v>
      </c>
      <c r="B185" s="2"/>
      <c r="C185" s="52"/>
      <c r="D185" s="2"/>
      <c r="E185" s="2"/>
      <c r="F185" s="2"/>
      <c r="G185" s="2"/>
      <c r="H185" s="2"/>
      <c r="I185" s="52"/>
      <c r="J185" s="52"/>
      <c r="K185" s="52"/>
      <c r="L185" s="52"/>
      <c r="M185" s="52"/>
      <c r="N185" s="2"/>
    </row>
    <row r="186" spans="1:14" x14ac:dyDescent="0.15">
      <c r="A186" s="19" t="s">
        <v>180</v>
      </c>
      <c r="B186" s="2">
        <v>13321.44</v>
      </c>
      <c r="C186" s="52">
        <v>13656.17</v>
      </c>
      <c r="D186" s="2">
        <v>13045.58</v>
      </c>
      <c r="E186" s="2">
        <v>15440</v>
      </c>
      <c r="F186" s="2">
        <v>13828.67</v>
      </c>
      <c r="G186" s="2">
        <v>13692.79</v>
      </c>
      <c r="H186" s="2">
        <v>15079.08</v>
      </c>
      <c r="I186" s="52">
        <v>12084.92</v>
      </c>
      <c r="J186" s="52">
        <v>13592.26</v>
      </c>
      <c r="K186" s="52">
        <v>15851.9</v>
      </c>
      <c r="L186" s="52">
        <v>13202.62</v>
      </c>
      <c r="M186" s="52"/>
      <c r="N186" s="2">
        <f t="shared" si="2"/>
        <v>152795.43</v>
      </c>
    </row>
    <row r="187" spans="1:14" x14ac:dyDescent="0.15">
      <c r="A187" s="19" t="s">
        <v>181</v>
      </c>
      <c r="B187" s="2">
        <v>5032.95</v>
      </c>
      <c r="C187" s="52">
        <v>5159.41</v>
      </c>
      <c r="D187" s="2">
        <v>4928.7299999999996</v>
      </c>
      <c r="E187" s="2">
        <v>5833.36</v>
      </c>
      <c r="F187" s="2">
        <v>5224.58</v>
      </c>
      <c r="G187" s="2">
        <v>5173.25</v>
      </c>
      <c r="H187" s="2">
        <v>5697</v>
      </c>
      <c r="I187" s="52">
        <v>4565.78</v>
      </c>
      <c r="J187" s="52">
        <v>5135.2700000000004</v>
      </c>
      <c r="K187" s="52">
        <v>5988.98</v>
      </c>
      <c r="L187" s="52">
        <v>4988.0600000000004</v>
      </c>
      <c r="M187" s="52"/>
      <c r="N187" s="2">
        <f t="shared" si="2"/>
        <v>57727.369999999995</v>
      </c>
    </row>
    <row r="188" spans="1:14" x14ac:dyDescent="0.15">
      <c r="A188" s="19" t="s">
        <v>182</v>
      </c>
      <c r="B188" s="2">
        <v>2845.8</v>
      </c>
      <c r="C188" s="52">
        <v>2917.31</v>
      </c>
      <c r="D188" s="2">
        <v>2786.87</v>
      </c>
      <c r="E188" s="2">
        <v>3298.38</v>
      </c>
      <c r="F188" s="2">
        <v>2954.16</v>
      </c>
      <c r="G188" s="2">
        <v>2925.13</v>
      </c>
      <c r="H188" s="2">
        <v>3221.28</v>
      </c>
      <c r="I188" s="52">
        <v>2581.65</v>
      </c>
      <c r="J188" s="52">
        <v>2903.66</v>
      </c>
      <c r="K188" s="52">
        <v>3386.37</v>
      </c>
      <c r="L188" s="52">
        <v>2820.42</v>
      </c>
      <c r="M188" s="52"/>
      <c r="N188" s="2">
        <f t="shared" si="2"/>
        <v>32641.03</v>
      </c>
    </row>
    <row r="189" spans="1:14" x14ac:dyDescent="0.15">
      <c r="B189" s="2"/>
      <c r="C189" s="52"/>
      <c r="D189" s="2"/>
      <c r="E189" s="2"/>
      <c r="F189" s="2"/>
      <c r="G189" s="2"/>
      <c r="H189" s="2"/>
      <c r="I189" s="52"/>
      <c r="J189" s="52"/>
      <c r="K189" s="52"/>
      <c r="L189" s="52"/>
      <c r="M189" s="52"/>
      <c r="N189" s="2"/>
    </row>
    <row r="190" spans="1:14" x14ac:dyDescent="0.15">
      <c r="A190" s="53" t="s">
        <v>183</v>
      </c>
      <c r="B190" s="6">
        <v>173126.57817561924</v>
      </c>
      <c r="C190" s="54">
        <v>177476.7281756193</v>
      </c>
      <c r="D190" s="6">
        <v>169541.52817561926</v>
      </c>
      <c r="E190" s="6">
        <v>200659.64817561925</v>
      </c>
      <c r="F190" s="6">
        <v>179718.56817561926</v>
      </c>
      <c r="G190" s="6">
        <v>177952.72817561927</v>
      </c>
      <c r="H190" s="6">
        <v>195969.10817561927</v>
      </c>
      <c r="I190" s="54">
        <v>157056.64817561925</v>
      </c>
      <c r="J190" s="54">
        <v>176646.17817561928</v>
      </c>
      <c r="K190" s="54">
        <v>206012.72817561924</v>
      </c>
      <c r="L190" s="54">
        <v>171582.42817561928</v>
      </c>
      <c r="M190" s="54"/>
      <c r="N190" s="6">
        <f t="shared" si="2"/>
        <v>1985742.8699318119</v>
      </c>
    </row>
    <row r="191" spans="1:14" x14ac:dyDescent="0.15">
      <c r="A191" s="24"/>
      <c r="B191" s="2"/>
      <c r="C191" s="52"/>
      <c r="D191" s="2"/>
      <c r="E191" s="2"/>
      <c r="F191" s="2"/>
      <c r="G191" s="2"/>
      <c r="H191" s="2"/>
      <c r="I191" s="52"/>
      <c r="J191" s="52"/>
      <c r="K191" s="52"/>
      <c r="L191" s="52"/>
      <c r="M191" s="52"/>
      <c r="N191" s="2"/>
    </row>
    <row r="192" spans="1:14" x14ac:dyDescent="0.15">
      <c r="A192" s="51" t="s">
        <v>184</v>
      </c>
      <c r="B192" s="2"/>
      <c r="C192" s="52"/>
      <c r="D192" s="2"/>
      <c r="E192" s="2"/>
      <c r="F192" s="2"/>
      <c r="G192" s="2"/>
      <c r="H192" s="2"/>
      <c r="I192" s="52"/>
      <c r="J192" s="52"/>
      <c r="K192" s="52"/>
      <c r="L192" s="52"/>
      <c r="M192" s="52"/>
      <c r="N192" s="2"/>
    </row>
    <row r="193" spans="1:14" x14ac:dyDescent="0.15">
      <c r="A193" s="51" t="s">
        <v>101</v>
      </c>
      <c r="B193" s="2"/>
      <c r="C193" s="52"/>
      <c r="D193" s="2"/>
      <c r="E193" s="2"/>
      <c r="F193" s="2"/>
      <c r="G193" s="2"/>
      <c r="H193" s="2"/>
      <c r="I193" s="52"/>
      <c r="J193" s="52"/>
      <c r="K193" s="52"/>
      <c r="L193" s="52"/>
      <c r="M193" s="52"/>
      <c r="N193" s="2"/>
    </row>
    <row r="194" spans="1:14" x14ac:dyDescent="0.15">
      <c r="A194" s="19" t="s">
        <v>185</v>
      </c>
      <c r="B194" s="2">
        <v>1588.67</v>
      </c>
      <c r="C194" s="52">
        <v>1588.67</v>
      </c>
      <c r="D194" s="2">
        <v>1588.67</v>
      </c>
      <c r="E194" s="2">
        <v>1588.67</v>
      </c>
      <c r="F194" s="2">
        <v>1588.67</v>
      </c>
      <c r="G194" s="2">
        <v>1588.67</v>
      </c>
      <c r="H194" s="2">
        <v>1588.67</v>
      </c>
      <c r="I194" s="52">
        <v>1588.67</v>
      </c>
      <c r="J194" s="52">
        <v>1588.67</v>
      </c>
      <c r="K194" s="52">
        <v>1588.67</v>
      </c>
      <c r="L194" s="52">
        <v>1588.67</v>
      </c>
      <c r="M194" s="52"/>
      <c r="N194" s="2">
        <f>SUM(B194:M194)</f>
        <v>17475.370000000003</v>
      </c>
    </row>
    <row r="195" spans="1:14" x14ac:dyDescent="0.15">
      <c r="A195" s="19" t="s">
        <v>186</v>
      </c>
      <c r="B195" s="2">
        <v>191.97</v>
      </c>
      <c r="C195" s="52">
        <v>191.97</v>
      </c>
      <c r="D195" s="2">
        <v>191.97</v>
      </c>
      <c r="E195" s="2">
        <v>191.97</v>
      </c>
      <c r="F195" s="2">
        <v>191.97</v>
      </c>
      <c r="G195" s="2">
        <v>191.97</v>
      </c>
      <c r="H195" s="2">
        <v>191.97</v>
      </c>
      <c r="I195" s="52">
        <v>191.97</v>
      </c>
      <c r="J195" s="52">
        <v>191.97</v>
      </c>
      <c r="K195" s="52">
        <v>191.97</v>
      </c>
      <c r="L195" s="52">
        <v>191.97</v>
      </c>
      <c r="M195" s="52"/>
      <c r="N195" s="2">
        <f>SUM(B195:M195)</f>
        <v>2111.67</v>
      </c>
    </row>
    <row r="196" spans="1:14" x14ac:dyDescent="0.15">
      <c r="B196" s="2"/>
      <c r="C196" s="52"/>
      <c r="D196" s="2"/>
      <c r="E196" s="2"/>
      <c r="F196" s="2"/>
      <c r="G196" s="2"/>
      <c r="H196" s="2"/>
      <c r="I196" s="52"/>
      <c r="J196" s="52"/>
      <c r="K196" s="52"/>
      <c r="L196" s="52"/>
      <c r="M196" s="52"/>
      <c r="N196" s="2"/>
    </row>
    <row r="197" spans="1:14" x14ac:dyDescent="0.15">
      <c r="A197" s="51" t="s">
        <v>67</v>
      </c>
      <c r="B197" s="2"/>
      <c r="C197" s="52"/>
      <c r="D197" s="2"/>
      <c r="E197" s="2"/>
      <c r="F197" s="2"/>
      <c r="G197" s="2"/>
      <c r="H197" s="2"/>
      <c r="I197" s="52"/>
      <c r="J197" s="52"/>
      <c r="K197" s="52"/>
      <c r="L197" s="52"/>
      <c r="M197" s="52"/>
      <c r="N197" s="2"/>
    </row>
    <row r="198" spans="1:14" x14ac:dyDescent="0.15">
      <c r="A198" s="19" t="s">
        <v>187</v>
      </c>
      <c r="B198" s="2">
        <v>1899275.6500000001</v>
      </c>
      <c r="C198" s="52">
        <v>1958116.72</v>
      </c>
      <c r="D198" s="2">
        <v>1844850.5800000003</v>
      </c>
      <c r="E198" s="2">
        <v>1832180.19</v>
      </c>
      <c r="F198" s="2">
        <v>1698507.06</v>
      </c>
      <c r="G198" s="2">
        <v>1921856.23</v>
      </c>
      <c r="H198" s="2">
        <v>1607320.2500000002</v>
      </c>
      <c r="I198" s="52">
        <v>1543095.5700000005</v>
      </c>
      <c r="J198" s="52">
        <v>1898727.9</v>
      </c>
      <c r="K198" s="52">
        <v>1745759.09</v>
      </c>
      <c r="L198" s="52">
        <v>1993830.34</v>
      </c>
      <c r="M198" s="52"/>
      <c r="N198" s="2">
        <f>SUM(B198:M198)</f>
        <v>19943519.580000002</v>
      </c>
    </row>
    <row r="199" spans="1:14" x14ac:dyDescent="0.15">
      <c r="B199" s="2"/>
      <c r="C199" s="52"/>
      <c r="F199" s="2"/>
      <c r="G199" s="2"/>
      <c r="H199" s="2"/>
      <c r="I199" s="52"/>
      <c r="J199" s="52"/>
      <c r="K199" s="52"/>
      <c r="L199" s="52"/>
      <c r="M199" s="52"/>
    </row>
    <row r="200" spans="1:14" x14ac:dyDescent="0.15">
      <c r="A200" s="19" t="s">
        <v>188</v>
      </c>
      <c r="B200" s="2">
        <v>19943.78</v>
      </c>
      <c r="C200" s="52">
        <v>20569.95</v>
      </c>
      <c r="D200" s="2">
        <v>19364.599999999999</v>
      </c>
      <c r="E200" s="2">
        <v>19229.77</v>
      </c>
      <c r="F200" s="2">
        <v>17825.29</v>
      </c>
      <c r="G200" s="2">
        <v>20169.27</v>
      </c>
      <c r="H200" s="2">
        <v>16868.310000000001</v>
      </c>
      <c r="I200" s="52">
        <v>16194.29</v>
      </c>
      <c r="J200" s="52">
        <v>19926.54</v>
      </c>
      <c r="K200" s="52">
        <v>18321.18</v>
      </c>
      <c r="L200" s="52">
        <v>20924.61</v>
      </c>
      <c r="M200" s="52"/>
      <c r="N200" s="2">
        <f>SUM(B200:M200)</f>
        <v>209337.59000000003</v>
      </c>
    </row>
    <row r="201" spans="1:14" x14ac:dyDescent="0.15">
      <c r="A201" s="19" t="s">
        <v>189</v>
      </c>
      <c r="B201" s="2">
        <v>55420.01</v>
      </c>
      <c r="C201" s="52">
        <v>57346.42</v>
      </c>
      <c r="D201" s="2">
        <v>53638.17</v>
      </c>
      <c r="E201" s="2">
        <v>53223.35</v>
      </c>
      <c r="F201" s="2">
        <v>49302.33</v>
      </c>
      <c r="G201" s="2">
        <v>55785.45</v>
      </c>
      <c r="H201" s="2">
        <v>46655.46</v>
      </c>
      <c r="I201" s="52">
        <v>44791.22</v>
      </c>
      <c r="J201" s="52">
        <v>55114.11</v>
      </c>
      <c r="K201" s="52">
        <v>50673.91</v>
      </c>
      <c r="L201" s="52">
        <v>57874.64</v>
      </c>
      <c r="M201" s="52"/>
      <c r="N201" s="2">
        <f>SUM(B201:M201)</f>
        <v>579825.07000000007</v>
      </c>
    </row>
    <row r="202" spans="1:14" x14ac:dyDescent="0.15">
      <c r="B202" s="2"/>
      <c r="C202" s="52"/>
      <c r="D202" s="2"/>
      <c r="E202" s="2"/>
      <c r="F202" s="2"/>
      <c r="G202" s="2"/>
      <c r="H202" s="2"/>
      <c r="I202" s="52"/>
      <c r="J202" s="52"/>
      <c r="K202" s="52"/>
      <c r="L202" s="52"/>
      <c r="M202" s="52"/>
      <c r="N202" s="2"/>
    </row>
    <row r="203" spans="1:14" x14ac:dyDescent="0.15">
      <c r="A203" s="51" t="s">
        <v>62</v>
      </c>
      <c r="B203" s="2"/>
      <c r="C203" s="52"/>
      <c r="D203" s="2"/>
      <c r="E203" s="2"/>
      <c r="F203" s="2"/>
      <c r="G203" s="2"/>
      <c r="H203" s="2"/>
      <c r="I203" s="52"/>
      <c r="J203" s="52"/>
      <c r="K203" s="52"/>
      <c r="L203" s="52"/>
      <c r="M203" s="52"/>
      <c r="N203" s="2"/>
    </row>
    <row r="204" spans="1:14" x14ac:dyDescent="0.15">
      <c r="A204" s="19" t="s">
        <v>63</v>
      </c>
      <c r="B204" s="2">
        <v>1369.88</v>
      </c>
      <c r="C204" s="52">
        <v>1411.49</v>
      </c>
      <c r="D204" s="2">
        <v>1331.39</v>
      </c>
      <c r="E204" s="2">
        <v>1322.43</v>
      </c>
      <c r="F204" s="2">
        <v>1226.0999999999999</v>
      </c>
      <c r="G204" s="2">
        <v>1387.32</v>
      </c>
      <c r="H204" s="2">
        <v>1160.27</v>
      </c>
      <c r="I204" s="52">
        <v>1113.9100000000001</v>
      </c>
      <c r="J204" s="52">
        <v>1370.63</v>
      </c>
      <c r="K204" s="52">
        <v>1260.21</v>
      </c>
      <c r="L204" s="52">
        <v>1439.28</v>
      </c>
      <c r="M204" s="52"/>
      <c r="N204" s="2">
        <f t="shared" ref="N204:N213" si="3">SUM(B204:M204)</f>
        <v>14392.910000000002</v>
      </c>
    </row>
    <row r="205" spans="1:14" x14ac:dyDescent="0.15">
      <c r="A205" s="19" t="s">
        <v>190</v>
      </c>
      <c r="B205" s="2">
        <v>72152.45</v>
      </c>
      <c r="C205" s="52">
        <v>74346.55</v>
      </c>
      <c r="D205" s="2">
        <v>70123.03</v>
      </c>
      <c r="E205" s="2">
        <v>69650.570000000007</v>
      </c>
      <c r="F205" s="2">
        <v>64576.44</v>
      </c>
      <c r="G205" s="2">
        <v>73068.070000000007</v>
      </c>
      <c r="H205" s="2">
        <v>61109.56</v>
      </c>
      <c r="I205" s="52">
        <v>58667.76</v>
      </c>
      <c r="J205" s="52">
        <v>72188.740000000005</v>
      </c>
      <c r="K205" s="52">
        <v>66372.94</v>
      </c>
      <c r="L205" s="52">
        <v>75804.490000000005</v>
      </c>
      <c r="M205" s="52"/>
      <c r="N205" s="2">
        <f t="shared" si="3"/>
        <v>758060.59999999986</v>
      </c>
    </row>
    <row r="206" spans="1:14" x14ac:dyDescent="0.15">
      <c r="A206" s="19" t="s">
        <v>191</v>
      </c>
      <c r="B206" s="2">
        <v>10492.7</v>
      </c>
      <c r="C206" s="52">
        <v>10801.61</v>
      </c>
      <c r="D206" s="2">
        <v>10206.98</v>
      </c>
      <c r="E206" s="2">
        <v>10140.459999999999</v>
      </c>
      <c r="F206" s="2">
        <v>9403.5499999999993</v>
      </c>
      <c r="G206" s="2">
        <v>10640.1</v>
      </c>
      <c r="H206" s="2">
        <v>8898.7099999999991</v>
      </c>
      <c r="I206" s="52">
        <v>8543.14</v>
      </c>
      <c r="J206" s="52">
        <v>10512.05</v>
      </c>
      <c r="K206" s="52">
        <v>9665.16</v>
      </c>
      <c r="L206" s="52">
        <v>11038.57</v>
      </c>
      <c r="M206" s="52"/>
      <c r="N206" s="2">
        <f t="shared" si="3"/>
        <v>110343.03</v>
      </c>
    </row>
    <row r="207" spans="1:14" x14ac:dyDescent="0.15">
      <c r="A207" s="19" t="s">
        <v>192</v>
      </c>
      <c r="B207" s="2">
        <v>9272.5</v>
      </c>
      <c r="C207" s="52">
        <v>9562.9500000000007</v>
      </c>
      <c r="D207" s="2">
        <v>9003.85</v>
      </c>
      <c r="E207" s="2">
        <v>8941.2999999999993</v>
      </c>
      <c r="F207" s="2">
        <v>8288.3799999999992</v>
      </c>
      <c r="G207" s="2">
        <v>9378.2800000000007</v>
      </c>
      <c r="H207" s="2">
        <v>7843.41</v>
      </c>
      <c r="I207" s="52">
        <v>7530</v>
      </c>
      <c r="J207" s="52">
        <v>9265.42</v>
      </c>
      <c r="K207" s="52">
        <v>8518.9599999999991</v>
      </c>
      <c r="L207" s="52">
        <v>9729.5</v>
      </c>
      <c r="M207" s="52"/>
      <c r="N207" s="2">
        <f t="shared" si="3"/>
        <v>97334.549999999988</v>
      </c>
    </row>
    <row r="208" spans="1:14" x14ac:dyDescent="0.15">
      <c r="A208" s="19" t="s">
        <v>193</v>
      </c>
      <c r="B208" s="2">
        <v>20559.63</v>
      </c>
      <c r="C208" s="52">
        <v>21183.67</v>
      </c>
      <c r="D208" s="2">
        <v>19982.419999999998</v>
      </c>
      <c r="E208" s="2">
        <v>19848.04</v>
      </c>
      <c r="F208" s="2">
        <v>18402.3</v>
      </c>
      <c r="G208" s="2">
        <v>20822.150000000001</v>
      </c>
      <c r="H208" s="2">
        <v>17414.34</v>
      </c>
      <c r="I208" s="52">
        <v>16718.509999999998</v>
      </c>
      <c r="J208" s="52">
        <v>20571.57</v>
      </c>
      <c r="K208" s="52">
        <v>18914.25</v>
      </c>
      <c r="L208" s="52">
        <v>21601.95</v>
      </c>
      <c r="M208" s="52"/>
      <c r="N208" s="2">
        <f t="shared" si="3"/>
        <v>216018.83000000005</v>
      </c>
    </row>
    <row r="209" spans="1:14" x14ac:dyDescent="0.15">
      <c r="A209" s="19" t="s">
        <v>194</v>
      </c>
      <c r="B209" s="2">
        <v>11881.34</v>
      </c>
      <c r="C209" s="52">
        <v>12234.26</v>
      </c>
      <c r="D209" s="2">
        <v>11554.9</v>
      </c>
      <c r="E209" s="2">
        <v>11478.9</v>
      </c>
      <c r="F209" s="2">
        <v>10644.16</v>
      </c>
      <c r="G209" s="2">
        <v>12043.84</v>
      </c>
      <c r="H209" s="2">
        <v>10072.709999999999</v>
      </c>
      <c r="I209" s="52">
        <v>9670.23</v>
      </c>
      <c r="J209" s="52">
        <v>11898.9</v>
      </c>
      <c r="K209" s="52">
        <v>10940.28</v>
      </c>
      <c r="L209" s="52">
        <v>12494.89</v>
      </c>
      <c r="M209" s="52"/>
      <c r="N209" s="2">
        <f t="shared" si="3"/>
        <v>124914.40999999997</v>
      </c>
    </row>
    <row r="210" spans="1:14" x14ac:dyDescent="0.15">
      <c r="A210" s="19" t="s">
        <v>195</v>
      </c>
      <c r="B210" s="2">
        <v>7437.5</v>
      </c>
      <c r="C210" s="52">
        <v>7662.85</v>
      </c>
      <c r="D210" s="2">
        <v>7229.07</v>
      </c>
      <c r="E210" s="2">
        <v>7180.55</v>
      </c>
      <c r="F210" s="2">
        <v>6657.58</v>
      </c>
      <c r="G210" s="2">
        <v>7533.04</v>
      </c>
      <c r="H210" s="2">
        <v>6300.16</v>
      </c>
      <c r="I210" s="52">
        <v>6048.42</v>
      </c>
      <c r="J210" s="52">
        <v>7442.38</v>
      </c>
      <c r="K210" s="52">
        <v>6842.79</v>
      </c>
      <c r="L210" s="52">
        <v>7815.15</v>
      </c>
      <c r="M210" s="52"/>
      <c r="N210" s="2">
        <f t="shared" si="3"/>
        <v>78149.489999999991</v>
      </c>
    </row>
    <row r="211" spans="1:14" x14ac:dyDescent="0.15">
      <c r="A211" s="19" t="s">
        <v>196</v>
      </c>
      <c r="B211" s="2">
        <v>38198.699999999997</v>
      </c>
      <c r="C211" s="52">
        <v>39373.85</v>
      </c>
      <c r="D211" s="2">
        <v>37111.74</v>
      </c>
      <c r="E211" s="2">
        <v>36858.69</v>
      </c>
      <c r="F211" s="2">
        <v>34171.03</v>
      </c>
      <c r="G211" s="2">
        <v>38664.43</v>
      </c>
      <c r="H211" s="2">
        <v>32336.51</v>
      </c>
      <c r="I211" s="52">
        <v>31044.42</v>
      </c>
      <c r="J211" s="52">
        <v>38199.129999999997</v>
      </c>
      <c r="K211" s="52">
        <v>35121.660000000003</v>
      </c>
      <c r="L211" s="52">
        <v>40112.43</v>
      </c>
      <c r="M211" s="52"/>
      <c r="N211" s="2">
        <f t="shared" si="3"/>
        <v>401192.59</v>
      </c>
    </row>
    <row r="212" spans="1:14" x14ac:dyDescent="0.15">
      <c r="B212" s="2"/>
      <c r="C212" s="52"/>
      <c r="D212" s="2"/>
      <c r="E212" s="2"/>
      <c r="F212" s="2"/>
      <c r="G212" s="2"/>
      <c r="H212" s="2"/>
      <c r="I212" s="52"/>
      <c r="J212" s="52"/>
      <c r="K212" s="52"/>
      <c r="L212" s="52"/>
      <c r="M212" s="52"/>
      <c r="N212" s="2"/>
    </row>
    <row r="213" spans="1:14" x14ac:dyDescent="0.15">
      <c r="A213" s="53" t="s">
        <v>197</v>
      </c>
      <c r="B213" s="6">
        <v>2147784.7799999998</v>
      </c>
      <c r="C213" s="54">
        <v>2214390.9599999995</v>
      </c>
      <c r="D213" s="6">
        <v>2086177.37</v>
      </c>
      <c r="E213" s="6">
        <v>2071834.89</v>
      </c>
      <c r="F213" s="6">
        <v>1920784.86</v>
      </c>
      <c r="G213" s="6">
        <v>2173128.8200000003</v>
      </c>
      <c r="H213" s="6">
        <v>1817760.33</v>
      </c>
      <c r="I213" s="54">
        <v>1745198.11</v>
      </c>
      <c r="J213" s="54">
        <v>2146998.0099999998</v>
      </c>
      <c r="K213" s="54">
        <v>1974171.0699999996</v>
      </c>
      <c r="L213" s="54">
        <v>2254446.4900000002</v>
      </c>
      <c r="M213" s="54"/>
      <c r="N213" s="6">
        <f t="shared" si="3"/>
        <v>22552675.689999998</v>
      </c>
    </row>
    <row r="214" spans="1:14" x14ac:dyDescent="0.15">
      <c r="A214" s="24"/>
      <c r="B214" s="2"/>
      <c r="C214" s="52"/>
      <c r="D214" s="2"/>
      <c r="E214" s="2"/>
      <c r="F214" s="2"/>
      <c r="G214" s="2"/>
      <c r="H214" s="2"/>
      <c r="I214" s="52"/>
      <c r="J214" s="52"/>
      <c r="K214" s="52"/>
      <c r="L214" s="52"/>
      <c r="M214" s="52"/>
      <c r="N214" s="6"/>
    </row>
    <row r="215" spans="1:14" x14ac:dyDescent="0.15">
      <c r="A215" s="51" t="s">
        <v>198</v>
      </c>
      <c r="B215" s="2"/>
      <c r="C215" s="52"/>
      <c r="D215" s="2"/>
      <c r="E215" s="2"/>
      <c r="F215" s="2"/>
      <c r="G215" s="2"/>
      <c r="H215" s="2"/>
      <c r="I215" s="52"/>
      <c r="J215" s="52"/>
      <c r="K215" s="52"/>
      <c r="L215" s="52"/>
      <c r="M215" s="52"/>
      <c r="N215" s="2"/>
    </row>
    <row r="216" spans="1:14" x14ac:dyDescent="0.15">
      <c r="A216" s="51" t="s">
        <v>67</v>
      </c>
      <c r="B216" s="2"/>
      <c r="C216" s="52"/>
      <c r="D216" s="2"/>
      <c r="E216" s="2"/>
      <c r="F216" s="2"/>
      <c r="G216" s="2"/>
      <c r="H216" s="2"/>
      <c r="I216" s="52"/>
      <c r="J216" s="52"/>
      <c r="K216" s="52"/>
      <c r="L216" s="52"/>
      <c r="M216" s="52"/>
      <c r="N216" s="2"/>
    </row>
    <row r="217" spans="1:14" x14ac:dyDescent="0.15">
      <c r="A217" s="19" t="s">
        <v>199</v>
      </c>
      <c r="B217" s="2">
        <v>199057.38744624506</v>
      </c>
      <c r="C217" s="52">
        <v>207196.20744624507</v>
      </c>
      <c r="D217" s="2">
        <v>206317.3674462451</v>
      </c>
      <c r="E217" s="2">
        <v>219914.43744624508</v>
      </c>
      <c r="F217" s="2">
        <v>210659.93744624514</v>
      </c>
      <c r="G217" s="2">
        <v>199523.3074462451</v>
      </c>
      <c r="H217" s="2">
        <v>222682.14744624507</v>
      </c>
      <c r="I217" s="52">
        <v>189521.46744624508</v>
      </c>
      <c r="J217" s="52">
        <v>210067.3974462451</v>
      </c>
      <c r="K217" s="52">
        <v>234978.66744624506</v>
      </c>
      <c r="L217" s="52">
        <v>202827.87744624508</v>
      </c>
      <c r="M217" s="52"/>
      <c r="N217" s="2">
        <f t="shared" ref="N217:N280" si="4">SUM(B217:M217)</f>
        <v>2302746.2019086955</v>
      </c>
    </row>
    <row r="218" spans="1:14" x14ac:dyDescent="0.15">
      <c r="B218" s="2"/>
      <c r="C218" s="52"/>
      <c r="D218" s="2"/>
      <c r="E218" s="2"/>
      <c r="F218" s="2"/>
      <c r="G218" s="2"/>
      <c r="H218" s="2"/>
      <c r="I218" s="52"/>
      <c r="J218" s="52"/>
      <c r="K218" s="52"/>
      <c r="L218" s="52"/>
      <c r="M218" s="52"/>
      <c r="N218" s="2"/>
    </row>
    <row r="219" spans="1:14" x14ac:dyDescent="0.15">
      <c r="A219" s="51" t="s">
        <v>62</v>
      </c>
      <c r="B219" s="2"/>
      <c r="C219" s="52"/>
      <c r="D219" s="2"/>
      <c r="E219" s="2"/>
      <c r="F219" s="2"/>
      <c r="G219" s="2"/>
      <c r="H219" s="2"/>
      <c r="I219" s="52"/>
      <c r="J219" s="52"/>
      <c r="K219" s="52"/>
      <c r="L219" s="52"/>
      <c r="M219" s="52"/>
      <c r="N219" s="2"/>
    </row>
    <row r="220" spans="1:14" x14ac:dyDescent="0.15">
      <c r="A220" s="19" t="s">
        <v>200</v>
      </c>
      <c r="B220" s="2">
        <v>11787.31</v>
      </c>
      <c r="C220" s="52">
        <v>12269.25</v>
      </c>
      <c r="D220" s="2">
        <v>12217.21</v>
      </c>
      <c r="E220" s="2">
        <v>13022.37</v>
      </c>
      <c r="F220" s="2">
        <v>12474.36</v>
      </c>
      <c r="G220" s="2">
        <v>11814.9</v>
      </c>
      <c r="H220" s="2">
        <v>13186.26</v>
      </c>
      <c r="I220" s="52">
        <v>11222.63</v>
      </c>
      <c r="J220" s="52">
        <v>12439.27</v>
      </c>
      <c r="K220" s="52">
        <v>13914.41</v>
      </c>
      <c r="L220" s="52">
        <v>12010.58</v>
      </c>
      <c r="M220" s="52"/>
      <c r="N220" s="2">
        <f t="shared" si="4"/>
        <v>136358.54999999999</v>
      </c>
    </row>
    <row r="221" spans="1:14" x14ac:dyDescent="0.15">
      <c r="B221" s="2"/>
      <c r="C221" s="52"/>
      <c r="D221" s="2"/>
      <c r="E221" s="2"/>
      <c r="F221" s="2"/>
      <c r="G221" s="2"/>
      <c r="H221" s="2"/>
      <c r="I221" s="52"/>
      <c r="J221" s="52"/>
      <c r="K221" s="52"/>
      <c r="L221" s="52"/>
      <c r="M221" s="52"/>
      <c r="N221" s="2"/>
    </row>
    <row r="222" spans="1:14" x14ac:dyDescent="0.15">
      <c r="A222" s="53" t="s">
        <v>201</v>
      </c>
      <c r="B222" s="6">
        <v>210844.69744624506</v>
      </c>
      <c r="C222" s="54">
        <v>219465.45744624507</v>
      </c>
      <c r="D222" s="6">
        <v>218534.57744624509</v>
      </c>
      <c r="E222" s="6">
        <v>232936.80744624507</v>
      </c>
      <c r="F222" s="6">
        <v>223134.29744624515</v>
      </c>
      <c r="G222" s="6">
        <v>211338.2074462451</v>
      </c>
      <c r="H222" s="6">
        <v>235868.40744624508</v>
      </c>
      <c r="I222" s="54">
        <v>200744.09744624508</v>
      </c>
      <c r="J222" s="54">
        <v>222506.66744624509</v>
      </c>
      <c r="K222" s="54">
        <v>248893.07744624506</v>
      </c>
      <c r="L222" s="54">
        <v>214838.45744624507</v>
      </c>
      <c r="M222" s="54"/>
      <c r="N222" s="6">
        <f t="shared" si="4"/>
        <v>2439104.7519086958</v>
      </c>
    </row>
    <row r="223" spans="1:14" x14ac:dyDescent="0.15">
      <c r="A223" s="24"/>
      <c r="B223" s="2"/>
      <c r="C223" s="52"/>
      <c r="D223" s="2"/>
      <c r="E223" s="2"/>
      <c r="F223" s="2"/>
      <c r="G223" s="2"/>
      <c r="H223" s="2"/>
      <c r="I223" s="52"/>
      <c r="J223" s="52"/>
      <c r="K223" s="52"/>
      <c r="L223" s="52"/>
      <c r="M223" s="52"/>
      <c r="N223" s="2"/>
    </row>
    <row r="224" spans="1:14" x14ac:dyDescent="0.15">
      <c r="A224" s="51" t="s">
        <v>202</v>
      </c>
      <c r="B224" s="2"/>
      <c r="C224" s="52"/>
      <c r="D224" s="2"/>
      <c r="E224" s="2"/>
      <c r="F224" s="2"/>
      <c r="G224" s="2"/>
      <c r="H224" s="2"/>
      <c r="I224" s="52"/>
      <c r="J224" s="52"/>
      <c r="K224" s="52"/>
      <c r="L224" s="52"/>
      <c r="M224" s="52"/>
      <c r="N224" s="2"/>
    </row>
    <row r="225" spans="1:14" x14ac:dyDescent="0.15">
      <c r="A225" s="51" t="s">
        <v>67</v>
      </c>
      <c r="B225" s="2"/>
      <c r="C225" s="52"/>
      <c r="D225" s="2"/>
      <c r="E225" s="2"/>
      <c r="F225" s="2"/>
      <c r="G225" s="2"/>
      <c r="H225" s="2"/>
      <c r="I225" s="52"/>
      <c r="J225" s="52"/>
      <c r="K225" s="52"/>
      <c r="L225" s="52"/>
      <c r="M225" s="52"/>
      <c r="N225" s="2"/>
    </row>
    <row r="226" spans="1:14" x14ac:dyDescent="0.15">
      <c r="A226" s="19" t="s">
        <v>203</v>
      </c>
      <c r="B226" s="2">
        <v>1840572.85</v>
      </c>
      <c r="C226" s="52">
        <v>1698831.75</v>
      </c>
      <c r="D226" s="2">
        <v>1809126.4999999995</v>
      </c>
      <c r="E226" s="2">
        <v>1587455.3200000003</v>
      </c>
      <c r="F226" s="2">
        <v>1689375.8399999999</v>
      </c>
      <c r="G226" s="2">
        <v>1825286.6100000003</v>
      </c>
      <c r="H226" s="2">
        <v>1607379.2899999996</v>
      </c>
      <c r="I226" s="52">
        <v>1569100.67</v>
      </c>
      <c r="J226" s="52">
        <v>1948816.4299999992</v>
      </c>
      <c r="K226" s="52">
        <v>2010982.76</v>
      </c>
      <c r="L226" s="52">
        <v>1885993.64</v>
      </c>
      <c r="M226" s="52"/>
      <c r="N226" s="2">
        <f t="shared" si="4"/>
        <v>19472921.66</v>
      </c>
    </row>
    <row r="227" spans="1:14" x14ac:dyDescent="0.15">
      <c r="B227" s="2"/>
      <c r="C227" s="52"/>
      <c r="D227" s="2"/>
      <c r="E227" s="2"/>
      <c r="F227" s="2"/>
      <c r="G227" s="2"/>
      <c r="H227" s="2"/>
      <c r="I227" s="52"/>
      <c r="J227" s="52"/>
      <c r="K227" s="52"/>
      <c r="L227" s="52"/>
      <c r="M227" s="52"/>
      <c r="N227" s="2"/>
    </row>
    <row r="228" spans="1:14" x14ac:dyDescent="0.15">
      <c r="A228" s="19" t="s">
        <v>204</v>
      </c>
      <c r="B228" s="2">
        <v>17605.169999999998</v>
      </c>
      <c r="C228" s="52">
        <v>16241.61</v>
      </c>
      <c r="D228" s="2">
        <v>17296.080000000002</v>
      </c>
      <c r="E228" s="2">
        <v>15176.8</v>
      </c>
      <c r="F228" s="2">
        <v>16151.21</v>
      </c>
      <c r="G228" s="2">
        <v>17450.580000000002</v>
      </c>
      <c r="H228" s="2">
        <v>15367.28</v>
      </c>
      <c r="I228" s="52">
        <v>15001.32</v>
      </c>
      <c r="J228" s="52">
        <v>18631.580000000002</v>
      </c>
      <c r="K228" s="52">
        <v>19225.919999999998</v>
      </c>
      <c r="L228" s="52">
        <v>18030.97</v>
      </c>
      <c r="M228" s="52"/>
      <c r="N228" s="2">
        <f t="shared" si="4"/>
        <v>186178.52</v>
      </c>
    </row>
    <row r="229" spans="1:14" x14ac:dyDescent="0.15">
      <c r="A229" s="19" t="s">
        <v>205</v>
      </c>
      <c r="B229" s="2">
        <v>58080.86</v>
      </c>
      <c r="C229" s="52">
        <v>53607.93</v>
      </c>
      <c r="D229" s="2">
        <v>57088.36</v>
      </c>
      <c r="E229" s="2">
        <v>50093.36</v>
      </c>
      <c r="F229" s="2">
        <v>53309.54</v>
      </c>
      <c r="G229" s="2">
        <v>57598.31</v>
      </c>
      <c r="H229" s="2">
        <v>50722.07</v>
      </c>
      <c r="I229" s="52">
        <v>49514.16</v>
      </c>
      <c r="J229" s="52">
        <v>61496.38</v>
      </c>
      <c r="K229" s="52">
        <v>63458.09</v>
      </c>
      <c r="L229" s="52">
        <v>59513.96</v>
      </c>
      <c r="M229" s="52"/>
      <c r="N229" s="2">
        <f t="shared" si="4"/>
        <v>614483.0199999999</v>
      </c>
    </row>
    <row r="230" spans="1:14" x14ac:dyDescent="0.15">
      <c r="A230" s="19" t="s">
        <v>206</v>
      </c>
      <c r="B230" s="2">
        <v>14068.64</v>
      </c>
      <c r="C230" s="52">
        <v>12984.24</v>
      </c>
      <c r="D230" s="2">
        <v>13827.23</v>
      </c>
      <c r="E230" s="2">
        <v>12132.99</v>
      </c>
      <c r="F230" s="2">
        <v>12911.97</v>
      </c>
      <c r="G230" s="2">
        <v>13950.74</v>
      </c>
      <c r="H230" s="2">
        <v>12285.27</v>
      </c>
      <c r="I230" s="52">
        <v>11992.7</v>
      </c>
      <c r="J230" s="52">
        <v>14894.89</v>
      </c>
      <c r="K230" s="52">
        <v>15370.03</v>
      </c>
      <c r="L230" s="52">
        <v>14414.73</v>
      </c>
      <c r="M230" s="52"/>
      <c r="N230" s="2">
        <f t="shared" si="4"/>
        <v>148833.43000000002</v>
      </c>
    </row>
    <row r="231" spans="1:14" x14ac:dyDescent="0.15">
      <c r="A231" s="19" t="s">
        <v>207</v>
      </c>
      <c r="B231" s="2">
        <v>803.24</v>
      </c>
      <c r="C231" s="52">
        <v>741.49</v>
      </c>
      <c r="D231" s="2">
        <v>789.63</v>
      </c>
      <c r="E231" s="2">
        <v>692.88</v>
      </c>
      <c r="F231" s="2">
        <v>737.37</v>
      </c>
      <c r="G231" s="2">
        <v>796.69</v>
      </c>
      <c r="H231" s="2">
        <v>701.58</v>
      </c>
      <c r="I231" s="52">
        <v>684.87</v>
      </c>
      <c r="J231" s="52">
        <v>850.61</v>
      </c>
      <c r="K231" s="52">
        <v>877.74</v>
      </c>
      <c r="L231" s="52">
        <v>823.19</v>
      </c>
      <c r="M231" s="52"/>
      <c r="N231" s="2">
        <f t="shared" si="4"/>
        <v>8499.2899999999991</v>
      </c>
    </row>
    <row r="232" spans="1:14" x14ac:dyDescent="0.15">
      <c r="A232" s="19" t="s">
        <v>208</v>
      </c>
      <c r="B232" s="2">
        <v>117613.42</v>
      </c>
      <c r="C232" s="52">
        <v>108551.44</v>
      </c>
      <c r="D232" s="2">
        <v>115599.02</v>
      </c>
      <c r="E232" s="2">
        <v>101434.74</v>
      </c>
      <c r="F232" s="2">
        <v>107947.23</v>
      </c>
      <c r="G232" s="2">
        <v>116631.61</v>
      </c>
      <c r="H232" s="2">
        <v>102707.84</v>
      </c>
      <c r="I232" s="52">
        <v>100261.92</v>
      </c>
      <c r="J232" s="52">
        <v>124524.89</v>
      </c>
      <c r="K232" s="52">
        <v>128497.17</v>
      </c>
      <c r="L232" s="52">
        <v>120510.65</v>
      </c>
      <c r="M232" s="52"/>
      <c r="N232" s="2">
        <f t="shared" si="4"/>
        <v>1244279.93</v>
      </c>
    </row>
    <row r="233" spans="1:14" x14ac:dyDescent="0.15">
      <c r="A233" s="19" t="s">
        <v>209</v>
      </c>
      <c r="B233" s="2">
        <v>42354.37</v>
      </c>
      <c r="C233" s="52">
        <v>39090.31</v>
      </c>
      <c r="D233" s="2">
        <v>41628.21</v>
      </c>
      <c r="E233" s="2">
        <v>36527.53</v>
      </c>
      <c r="F233" s="2">
        <v>38872.730000000003</v>
      </c>
      <c r="G233" s="2">
        <v>42000.06</v>
      </c>
      <c r="H233" s="2">
        <v>36985.980000000003</v>
      </c>
      <c r="I233" s="52">
        <v>36105.19</v>
      </c>
      <c r="J233" s="52">
        <v>44842.49</v>
      </c>
      <c r="K233" s="52">
        <v>46272.94</v>
      </c>
      <c r="L233" s="52">
        <v>43396.93</v>
      </c>
      <c r="M233" s="52"/>
      <c r="N233" s="2">
        <f t="shared" si="4"/>
        <v>448076.74</v>
      </c>
    </row>
    <row r="234" spans="1:14" x14ac:dyDescent="0.15">
      <c r="A234" s="19" t="s">
        <v>210</v>
      </c>
      <c r="B234" s="2">
        <v>81191</v>
      </c>
      <c r="C234" s="52">
        <v>74927.259999999995</v>
      </c>
      <c r="D234" s="2">
        <v>79791.83</v>
      </c>
      <c r="E234" s="2">
        <v>70014.98</v>
      </c>
      <c r="F234" s="2">
        <v>74510.2</v>
      </c>
      <c r="G234" s="2">
        <v>80504.570000000007</v>
      </c>
      <c r="H234" s="2">
        <v>70893.73</v>
      </c>
      <c r="I234" s="52">
        <v>69205.45</v>
      </c>
      <c r="J234" s="52">
        <v>85952.87</v>
      </c>
      <c r="K234" s="52">
        <v>88694.73</v>
      </c>
      <c r="L234" s="52">
        <v>83182.06</v>
      </c>
      <c r="M234" s="52"/>
      <c r="N234" s="2">
        <f t="shared" si="4"/>
        <v>858868.67999999993</v>
      </c>
    </row>
    <row r="235" spans="1:14" x14ac:dyDescent="0.15">
      <c r="B235" s="2"/>
      <c r="C235" s="52"/>
      <c r="D235" s="2"/>
      <c r="E235" s="2"/>
      <c r="F235" s="2"/>
      <c r="G235" s="2"/>
      <c r="H235" s="2"/>
      <c r="I235" s="52"/>
      <c r="J235" s="52"/>
      <c r="K235" s="52"/>
      <c r="L235" s="52"/>
      <c r="M235" s="52"/>
      <c r="N235" s="2"/>
    </row>
    <row r="236" spans="1:14" x14ac:dyDescent="0.15">
      <c r="A236" s="51" t="s">
        <v>62</v>
      </c>
      <c r="B236" s="2"/>
      <c r="C236" s="52"/>
      <c r="D236" s="2"/>
      <c r="E236" s="2"/>
      <c r="F236" s="2"/>
      <c r="G236" s="2"/>
      <c r="H236" s="2"/>
      <c r="I236" s="52"/>
      <c r="J236" s="52"/>
      <c r="K236" s="52"/>
      <c r="L236" s="52"/>
      <c r="M236" s="52"/>
      <c r="N236" s="2"/>
    </row>
    <row r="237" spans="1:14" x14ac:dyDescent="0.15">
      <c r="A237" s="19" t="s">
        <v>211</v>
      </c>
      <c r="B237" s="2">
        <v>1408.1</v>
      </c>
      <c r="C237" s="52">
        <v>1299.29</v>
      </c>
      <c r="D237" s="2">
        <v>1383.64</v>
      </c>
      <c r="E237" s="2">
        <v>1214.1099999999999</v>
      </c>
      <c r="F237" s="2">
        <v>1292.06</v>
      </c>
      <c r="G237" s="2">
        <v>1396</v>
      </c>
      <c r="H237" s="2">
        <v>1229.3399999999999</v>
      </c>
      <c r="I237" s="52">
        <v>1200.07</v>
      </c>
      <c r="J237" s="52">
        <v>1490.48</v>
      </c>
      <c r="K237" s="52">
        <v>1538.03</v>
      </c>
      <c r="L237" s="52">
        <v>1442.43</v>
      </c>
      <c r="M237" s="52"/>
      <c r="N237" s="2">
        <f t="shared" si="4"/>
        <v>14893.55</v>
      </c>
    </row>
    <row r="238" spans="1:14" x14ac:dyDescent="0.15">
      <c r="A238" s="19" t="s">
        <v>212</v>
      </c>
      <c r="B238" s="2">
        <v>983.39</v>
      </c>
      <c r="C238" s="52">
        <v>907.75</v>
      </c>
      <c r="D238" s="2">
        <v>966.68</v>
      </c>
      <c r="E238" s="2">
        <v>848.24</v>
      </c>
      <c r="F238" s="2">
        <v>902.7</v>
      </c>
      <c r="G238" s="2">
        <v>975.32</v>
      </c>
      <c r="H238" s="2">
        <v>858.88</v>
      </c>
      <c r="I238" s="52">
        <v>838.43</v>
      </c>
      <c r="J238" s="52">
        <v>1041.33</v>
      </c>
      <c r="K238" s="52">
        <v>1074.54</v>
      </c>
      <c r="L238" s="52">
        <v>1007.76</v>
      </c>
      <c r="M238" s="52"/>
      <c r="N238" s="2">
        <f t="shared" si="4"/>
        <v>10405.019999999999</v>
      </c>
    </row>
    <row r="239" spans="1:14" x14ac:dyDescent="0.15">
      <c r="B239" s="2"/>
      <c r="C239" s="52"/>
      <c r="D239" s="2"/>
      <c r="E239" s="2"/>
      <c r="F239" s="2"/>
      <c r="G239" s="2"/>
      <c r="H239" s="2"/>
      <c r="I239" s="52"/>
      <c r="J239" s="52"/>
      <c r="K239" s="52"/>
      <c r="L239" s="52"/>
      <c r="M239" s="52"/>
      <c r="N239" s="2"/>
    </row>
    <row r="240" spans="1:14" x14ac:dyDescent="0.15">
      <c r="A240" s="19" t="s">
        <v>213</v>
      </c>
      <c r="B240" s="2">
        <v>15880.25</v>
      </c>
      <c r="C240" s="52">
        <v>14657.37</v>
      </c>
      <c r="D240" s="2">
        <v>15608.99</v>
      </c>
      <c r="E240" s="2">
        <v>13696.43</v>
      </c>
      <c r="F240" s="2">
        <v>14575.79</v>
      </c>
      <c r="G240" s="2">
        <v>15748.42</v>
      </c>
      <c r="H240" s="2">
        <v>13868.33</v>
      </c>
      <c r="I240" s="52">
        <v>13538.07</v>
      </c>
      <c r="J240" s="52">
        <v>16814.22</v>
      </c>
      <c r="K240" s="52">
        <v>17350.59</v>
      </c>
      <c r="L240" s="52">
        <v>16272.19</v>
      </c>
      <c r="M240" s="52"/>
      <c r="N240" s="2">
        <f t="shared" si="4"/>
        <v>168010.65</v>
      </c>
    </row>
    <row r="241" spans="1:14" x14ac:dyDescent="0.15">
      <c r="A241" s="19" t="s">
        <v>214</v>
      </c>
      <c r="B241" s="2">
        <v>9289.75</v>
      </c>
      <c r="C241" s="52">
        <v>8574.3799999999992</v>
      </c>
      <c r="D241" s="2">
        <v>9131.06</v>
      </c>
      <c r="E241" s="2">
        <v>8012.24</v>
      </c>
      <c r="F241" s="2">
        <v>8526.66</v>
      </c>
      <c r="G241" s="2">
        <v>9212.6299999999992</v>
      </c>
      <c r="H241" s="2">
        <v>8112.8</v>
      </c>
      <c r="I241" s="52">
        <v>7919.6</v>
      </c>
      <c r="J241" s="52">
        <v>9836.11</v>
      </c>
      <c r="K241" s="52">
        <v>10149.879999999999</v>
      </c>
      <c r="L241" s="52">
        <v>9519.0300000000007</v>
      </c>
      <c r="M241" s="52"/>
      <c r="N241" s="2">
        <f t="shared" si="4"/>
        <v>98284.14</v>
      </c>
    </row>
    <row r="242" spans="1:14" x14ac:dyDescent="0.15">
      <c r="A242" s="19" t="s">
        <v>215</v>
      </c>
      <c r="B242" s="2">
        <v>4185.6899999999996</v>
      </c>
      <c r="C242" s="52">
        <v>3863.19</v>
      </c>
      <c r="D242" s="2">
        <v>4114</v>
      </c>
      <c r="E242" s="2">
        <v>3609.92</v>
      </c>
      <c r="F242" s="2">
        <v>3841.69</v>
      </c>
      <c r="G242" s="2">
        <v>4150.75</v>
      </c>
      <c r="H242" s="2">
        <v>3655.22</v>
      </c>
      <c r="I242" s="52">
        <v>3568.18</v>
      </c>
      <c r="J242" s="52">
        <v>4431.66</v>
      </c>
      <c r="K242" s="52">
        <v>4573.03</v>
      </c>
      <c r="L242" s="52">
        <v>4288.8</v>
      </c>
      <c r="M242" s="52"/>
      <c r="N242" s="2">
        <f t="shared" si="4"/>
        <v>44282.130000000005</v>
      </c>
    </row>
    <row r="243" spans="1:14" x14ac:dyDescent="0.15">
      <c r="A243" s="19" t="s">
        <v>216</v>
      </c>
      <c r="B243" s="2">
        <v>463.87</v>
      </c>
      <c r="C243" s="52">
        <v>428.13</v>
      </c>
      <c r="D243" s="2">
        <v>455.92</v>
      </c>
      <c r="E243" s="2">
        <v>400.06</v>
      </c>
      <c r="F243" s="2">
        <v>425.74</v>
      </c>
      <c r="G243" s="2">
        <v>460</v>
      </c>
      <c r="H243" s="2">
        <v>405.08</v>
      </c>
      <c r="I243" s="52">
        <v>395.43</v>
      </c>
      <c r="J243" s="52">
        <v>491.13</v>
      </c>
      <c r="K243" s="52">
        <v>506.79</v>
      </c>
      <c r="L243" s="52">
        <v>475.3</v>
      </c>
      <c r="M243" s="52"/>
      <c r="N243" s="2">
        <f t="shared" si="4"/>
        <v>4907.4500000000007</v>
      </c>
    </row>
    <row r="244" spans="1:14" x14ac:dyDescent="0.15">
      <c r="B244" s="2"/>
      <c r="C244" s="52"/>
      <c r="D244" s="2"/>
      <c r="E244" s="2"/>
      <c r="F244" s="2"/>
      <c r="G244" s="2"/>
      <c r="H244" s="2"/>
      <c r="I244" s="52"/>
      <c r="J244" s="52"/>
      <c r="K244" s="52"/>
      <c r="L244" s="52"/>
      <c r="M244" s="52"/>
      <c r="N244" s="2"/>
    </row>
    <row r="245" spans="1:14" x14ac:dyDescent="0.15">
      <c r="A245" s="53" t="s">
        <v>217</v>
      </c>
      <c r="B245" s="6">
        <v>2204500.6</v>
      </c>
      <c r="C245" s="54">
        <v>2034706.14</v>
      </c>
      <c r="D245" s="6">
        <v>2166807.15</v>
      </c>
      <c r="E245" s="6">
        <v>1901309.6000000003</v>
      </c>
      <c r="F245" s="6">
        <v>2023380.7299999997</v>
      </c>
      <c r="G245" s="6">
        <v>2186162.29</v>
      </c>
      <c r="H245" s="6">
        <v>1925172.69</v>
      </c>
      <c r="I245" s="54">
        <v>1879326.0599999998</v>
      </c>
      <c r="J245" s="54">
        <v>2334115.0699999998</v>
      </c>
      <c r="K245" s="54">
        <v>2408572.2399999993</v>
      </c>
      <c r="L245" s="54">
        <v>2258871.6399999992</v>
      </c>
      <c r="M245" s="54"/>
      <c r="N245" s="6">
        <f>SUM(B245:M245)</f>
        <v>23322924.210000001</v>
      </c>
    </row>
    <row r="246" spans="1:14" x14ac:dyDescent="0.15">
      <c r="A246" s="24"/>
      <c r="B246" s="2"/>
      <c r="C246" s="52"/>
      <c r="D246" s="2"/>
      <c r="E246" s="2"/>
      <c r="F246" s="2"/>
      <c r="G246" s="2"/>
      <c r="H246" s="2"/>
      <c r="I246" s="52"/>
      <c r="J246" s="52"/>
      <c r="K246" s="52"/>
      <c r="L246" s="52"/>
      <c r="M246" s="52"/>
      <c r="N246" s="2"/>
    </row>
    <row r="247" spans="1:14" x14ac:dyDescent="0.15">
      <c r="A247" s="51" t="s">
        <v>218</v>
      </c>
      <c r="B247" s="2"/>
      <c r="C247" s="52"/>
      <c r="D247" s="2"/>
      <c r="E247" s="2"/>
      <c r="F247" s="2"/>
      <c r="G247" s="2"/>
      <c r="H247" s="2"/>
      <c r="I247" s="52"/>
      <c r="J247" s="52"/>
      <c r="K247" s="52"/>
      <c r="L247" s="52"/>
      <c r="M247" s="52"/>
      <c r="N247" s="2"/>
    </row>
    <row r="248" spans="1:14" x14ac:dyDescent="0.15">
      <c r="A248" s="51" t="s">
        <v>67</v>
      </c>
      <c r="B248" s="2"/>
      <c r="C248" s="52"/>
      <c r="D248" s="2"/>
      <c r="E248" s="2"/>
      <c r="F248" s="2"/>
      <c r="G248" s="2"/>
      <c r="H248" s="2"/>
      <c r="I248" s="52"/>
      <c r="J248" s="52"/>
      <c r="K248" s="52"/>
      <c r="L248" s="52"/>
      <c r="M248" s="52"/>
      <c r="N248" s="2"/>
    </row>
    <row r="249" spans="1:14" x14ac:dyDescent="0.15">
      <c r="A249" s="19" t="s">
        <v>219</v>
      </c>
      <c r="B249" s="2">
        <v>243746.33459966732</v>
      </c>
      <c r="C249" s="52">
        <v>250795.97459966727</v>
      </c>
      <c r="D249" s="2">
        <v>248498.62459966727</v>
      </c>
      <c r="E249" s="2">
        <v>322014.42459966731</v>
      </c>
      <c r="F249" s="2">
        <v>321543.26459966734</v>
      </c>
      <c r="G249" s="2">
        <v>238046.05459966738</v>
      </c>
      <c r="H249" s="2">
        <v>277832.32459966739</v>
      </c>
      <c r="I249" s="52">
        <v>223637.76459966725</v>
      </c>
      <c r="J249" s="52">
        <v>253421.56459966727</v>
      </c>
      <c r="K249" s="52">
        <v>290078.4745996673</v>
      </c>
      <c r="L249" s="52">
        <v>242042.25459966733</v>
      </c>
      <c r="M249" s="52"/>
      <c r="N249" s="2">
        <f t="shared" si="4"/>
        <v>2911657.0605963403</v>
      </c>
    </row>
    <row r="250" spans="1:14" x14ac:dyDescent="0.15">
      <c r="A250" s="51"/>
      <c r="B250" s="2"/>
      <c r="C250" s="52"/>
      <c r="D250" s="2"/>
      <c r="E250" s="2"/>
      <c r="F250" s="2"/>
      <c r="G250" s="2"/>
      <c r="H250" s="2"/>
      <c r="I250" s="52"/>
      <c r="J250" s="52"/>
      <c r="K250" s="52"/>
      <c r="L250" s="52"/>
      <c r="M250" s="52"/>
      <c r="N250" s="2"/>
    </row>
    <row r="251" spans="1:14" x14ac:dyDescent="0.15">
      <c r="A251" s="19" t="s">
        <v>220</v>
      </c>
      <c r="B251" s="2">
        <v>45353.34</v>
      </c>
      <c r="C251" s="52">
        <v>46665.05</v>
      </c>
      <c r="D251" s="2">
        <v>46237.59</v>
      </c>
      <c r="E251" s="2">
        <v>59814.51</v>
      </c>
      <c r="F251" s="2">
        <v>59675.81</v>
      </c>
      <c r="G251" s="2">
        <v>44292.7</v>
      </c>
      <c r="H251" s="2">
        <v>51683.06</v>
      </c>
      <c r="I251" s="52">
        <v>41611.79</v>
      </c>
      <c r="J251" s="52">
        <v>47153.59</v>
      </c>
      <c r="K251" s="52">
        <v>53970.79</v>
      </c>
      <c r="L251" s="52">
        <v>45036.27</v>
      </c>
      <c r="M251" s="52"/>
      <c r="N251" s="2">
        <f t="shared" si="4"/>
        <v>541494.49999999988</v>
      </c>
    </row>
    <row r="252" spans="1:14" x14ac:dyDescent="0.15">
      <c r="B252" s="2"/>
      <c r="C252" s="52"/>
      <c r="D252" s="2"/>
      <c r="E252" s="2"/>
      <c r="F252" s="2"/>
      <c r="G252" s="2"/>
      <c r="I252" s="52"/>
      <c r="J252" s="52"/>
      <c r="K252" s="52"/>
      <c r="L252" s="52"/>
      <c r="M252" s="52"/>
      <c r="N252" s="2"/>
    </row>
    <row r="253" spans="1:14" x14ac:dyDescent="0.15">
      <c r="A253" s="51" t="s">
        <v>62</v>
      </c>
      <c r="B253" s="2"/>
      <c r="C253" s="52"/>
      <c r="D253" s="2"/>
      <c r="E253" s="2"/>
      <c r="F253" s="2"/>
      <c r="G253" s="2"/>
      <c r="I253" s="52"/>
      <c r="J253" s="52"/>
      <c r="K253" s="52"/>
      <c r="L253" s="52"/>
      <c r="M253" s="52"/>
      <c r="N253" s="2"/>
    </row>
    <row r="254" spans="1:14" x14ac:dyDescent="0.15">
      <c r="A254" s="19" t="s">
        <v>221</v>
      </c>
      <c r="B254" s="2">
        <v>31739.95</v>
      </c>
      <c r="C254" s="52">
        <v>32657.94</v>
      </c>
      <c r="D254" s="2">
        <v>32358.78</v>
      </c>
      <c r="E254" s="2">
        <v>41838.69</v>
      </c>
      <c r="F254" s="2">
        <v>41730.74</v>
      </c>
      <c r="G254" s="2">
        <v>30997.68</v>
      </c>
      <c r="H254" s="2">
        <v>36167.040000000001</v>
      </c>
      <c r="I254" s="52">
        <v>29121.47</v>
      </c>
      <c r="J254" s="52">
        <v>32999.83</v>
      </c>
      <c r="K254" s="52">
        <v>37770.019999999997</v>
      </c>
      <c r="L254" s="52">
        <v>31518.05</v>
      </c>
      <c r="M254" s="52"/>
      <c r="N254" s="2">
        <f t="shared" si="4"/>
        <v>378900.19</v>
      </c>
    </row>
    <row r="255" spans="1:14" x14ac:dyDescent="0.15">
      <c r="B255" s="2"/>
      <c r="C255" s="52"/>
      <c r="D255" s="2"/>
      <c r="E255" s="2"/>
      <c r="F255" s="2"/>
      <c r="G255" s="2"/>
      <c r="H255" s="2"/>
      <c r="I255" s="52"/>
      <c r="J255" s="52"/>
      <c r="K255" s="52"/>
      <c r="L255" s="52"/>
      <c r="M255" s="52"/>
      <c r="N255" s="2"/>
    </row>
    <row r="256" spans="1:14" x14ac:dyDescent="0.15">
      <c r="A256" s="53" t="s">
        <v>222</v>
      </c>
      <c r="B256" s="6">
        <v>320839.62459966732</v>
      </c>
      <c r="C256" s="54">
        <v>330118.96459966729</v>
      </c>
      <c r="D256" s="6">
        <v>327094.99459966726</v>
      </c>
      <c r="E256" s="6">
        <v>423667.62459966732</v>
      </c>
      <c r="F256" s="6">
        <v>422949.81459966733</v>
      </c>
      <c r="G256" s="6">
        <v>313336.43459966738</v>
      </c>
      <c r="H256" s="6">
        <v>365682.42459966737</v>
      </c>
      <c r="I256" s="54">
        <v>294371.02459966729</v>
      </c>
      <c r="J256" s="54">
        <v>333574.98459966731</v>
      </c>
      <c r="K256" s="54">
        <v>381819.2845996673</v>
      </c>
      <c r="L256" s="54">
        <v>318596.57459966734</v>
      </c>
      <c r="M256" s="54"/>
      <c r="N256" s="6">
        <f t="shared" si="4"/>
        <v>3832051.7505963407</v>
      </c>
    </row>
    <row r="257" spans="1:16" x14ac:dyDescent="0.15">
      <c r="A257" s="24"/>
      <c r="B257" s="2"/>
      <c r="C257" s="52"/>
      <c r="D257" s="2"/>
      <c r="E257" s="2"/>
      <c r="F257" s="2"/>
      <c r="G257" s="2"/>
      <c r="I257" s="52"/>
      <c r="J257" s="52"/>
      <c r="K257" s="52"/>
      <c r="L257" s="52"/>
      <c r="M257" s="52"/>
      <c r="N257" s="2"/>
    </row>
    <row r="258" spans="1:16" x14ac:dyDescent="0.15">
      <c r="A258" s="51" t="s">
        <v>223</v>
      </c>
      <c r="B258" s="2"/>
      <c r="C258" s="52"/>
      <c r="D258" s="2"/>
      <c r="E258" s="2"/>
      <c r="F258" s="2"/>
      <c r="G258" s="2"/>
      <c r="H258" s="2"/>
      <c r="I258" s="52"/>
      <c r="J258" s="52"/>
      <c r="K258" s="52"/>
      <c r="L258" s="52"/>
      <c r="M258" s="52"/>
      <c r="N258" s="2"/>
    </row>
    <row r="259" spans="1:16" x14ac:dyDescent="0.15">
      <c r="A259" s="51" t="s">
        <v>67</v>
      </c>
      <c r="B259" s="2"/>
      <c r="C259" s="52"/>
      <c r="D259" s="2"/>
      <c r="E259" s="2"/>
      <c r="F259" s="2"/>
      <c r="G259" s="2"/>
      <c r="H259" s="2"/>
      <c r="I259" s="52"/>
      <c r="J259" s="52"/>
      <c r="K259" s="52"/>
      <c r="L259" s="52"/>
      <c r="M259" s="52"/>
      <c r="N259" s="2"/>
    </row>
    <row r="260" spans="1:16" x14ac:dyDescent="0.15">
      <c r="A260" s="19" t="s">
        <v>224</v>
      </c>
      <c r="B260" s="2">
        <v>566996.53</v>
      </c>
      <c r="C260" s="52">
        <v>714545.77</v>
      </c>
      <c r="D260" s="2">
        <v>1000951.75</v>
      </c>
      <c r="E260" s="2">
        <v>574741.96</v>
      </c>
      <c r="F260" s="2">
        <v>716643.34</v>
      </c>
      <c r="G260" s="2">
        <v>931151.03</v>
      </c>
      <c r="H260" s="2">
        <v>593251.65</v>
      </c>
      <c r="I260" s="52">
        <v>677986.2</v>
      </c>
      <c r="J260" s="52">
        <v>768595.08</v>
      </c>
      <c r="K260" s="52">
        <v>640169.65</v>
      </c>
      <c r="L260" s="52">
        <v>634690.81999999995</v>
      </c>
      <c r="M260" s="52"/>
      <c r="N260" s="2">
        <f t="shared" si="4"/>
        <v>7819723.7800000012</v>
      </c>
    </row>
    <row r="261" spans="1:16" x14ac:dyDescent="0.15">
      <c r="B261" s="2"/>
      <c r="C261" s="52"/>
      <c r="D261" s="2"/>
      <c r="E261" s="2"/>
      <c r="F261" s="2"/>
      <c r="G261" s="2"/>
      <c r="H261" s="2"/>
      <c r="I261" s="52"/>
      <c r="J261" s="52"/>
      <c r="K261" s="52"/>
      <c r="L261" s="52"/>
      <c r="M261" s="52"/>
      <c r="N261" s="2"/>
    </row>
    <row r="262" spans="1:16" x14ac:dyDescent="0.15">
      <c r="A262" s="51" t="s">
        <v>62</v>
      </c>
      <c r="B262" s="2"/>
      <c r="C262" s="52"/>
      <c r="D262" s="2"/>
      <c r="E262" s="2"/>
      <c r="F262" s="2"/>
      <c r="G262" s="2"/>
      <c r="H262" s="6"/>
      <c r="I262" s="52"/>
      <c r="J262" s="52"/>
      <c r="K262" s="52"/>
      <c r="L262" s="52"/>
      <c r="M262" s="52"/>
      <c r="N262" s="2"/>
    </row>
    <row r="263" spans="1:16" x14ac:dyDescent="0.15">
      <c r="A263" s="19" t="s">
        <v>63</v>
      </c>
      <c r="B263" s="2">
        <v>202.75</v>
      </c>
      <c r="C263" s="52">
        <v>255.51</v>
      </c>
      <c r="D263" s="2">
        <v>358.86</v>
      </c>
      <c r="E263" s="2">
        <v>205.52</v>
      </c>
      <c r="F263" s="2">
        <v>256.26</v>
      </c>
      <c r="G263" s="2">
        <v>333.46</v>
      </c>
      <c r="H263" s="2">
        <v>212.13</v>
      </c>
      <c r="I263" s="52">
        <v>242.43</v>
      </c>
      <c r="J263" s="52">
        <v>274.83</v>
      </c>
      <c r="K263" s="52">
        <v>228.91</v>
      </c>
      <c r="L263" s="52">
        <v>226.95</v>
      </c>
      <c r="M263" s="52"/>
      <c r="N263" s="2">
        <f t="shared" si="4"/>
        <v>2797.6099999999997</v>
      </c>
    </row>
    <row r="264" spans="1:16" x14ac:dyDescent="0.15">
      <c r="B264" s="2"/>
      <c r="C264" s="52"/>
      <c r="D264" s="2"/>
      <c r="E264" s="2"/>
      <c r="F264" s="2"/>
      <c r="G264" s="2"/>
      <c r="H264" s="2"/>
      <c r="I264" s="52"/>
      <c r="J264" s="52"/>
      <c r="K264" s="52"/>
      <c r="L264" s="52"/>
      <c r="M264" s="52"/>
      <c r="N264" s="2"/>
    </row>
    <row r="265" spans="1:16" x14ac:dyDescent="0.15">
      <c r="A265" s="53" t="s">
        <v>225</v>
      </c>
      <c r="B265" s="6">
        <v>567199.28</v>
      </c>
      <c r="C265" s="54">
        <v>714801.28</v>
      </c>
      <c r="D265" s="6">
        <v>1001310.61</v>
      </c>
      <c r="E265" s="6">
        <v>574947.48</v>
      </c>
      <c r="F265" s="6">
        <v>716899.6</v>
      </c>
      <c r="G265" s="6">
        <v>931484.49</v>
      </c>
      <c r="H265" s="6">
        <v>593463.78</v>
      </c>
      <c r="I265" s="54">
        <v>678228.63</v>
      </c>
      <c r="J265" s="54">
        <v>768869.90999999992</v>
      </c>
      <c r="K265" s="54">
        <v>640398.56000000006</v>
      </c>
      <c r="L265" s="54">
        <v>634917.7699999999</v>
      </c>
      <c r="M265" s="54"/>
      <c r="N265" s="6">
        <f t="shared" si="4"/>
        <v>7822521.3900000006</v>
      </c>
    </row>
    <row r="266" spans="1:16" x14ac:dyDescent="0.15">
      <c r="A266" s="24"/>
      <c r="B266" s="2"/>
      <c r="C266" s="52"/>
      <c r="D266" s="2"/>
      <c r="E266" s="2"/>
      <c r="F266" s="2"/>
      <c r="G266" s="2"/>
      <c r="H266" s="2"/>
      <c r="I266" s="52"/>
      <c r="J266" s="52"/>
      <c r="K266" s="52"/>
      <c r="L266" s="52"/>
      <c r="M266" s="52"/>
      <c r="N266" s="2"/>
    </row>
    <row r="267" spans="1:16" x14ac:dyDescent="0.15">
      <c r="A267" s="51" t="s">
        <v>226</v>
      </c>
      <c r="B267" s="2"/>
      <c r="C267" s="52"/>
      <c r="D267" s="2"/>
      <c r="E267" s="2"/>
      <c r="F267" s="2"/>
      <c r="G267" s="2"/>
      <c r="H267" s="2"/>
      <c r="I267" s="52"/>
      <c r="J267" s="52"/>
      <c r="K267" s="52"/>
      <c r="L267" s="52"/>
      <c r="M267" s="52"/>
      <c r="N267" s="2"/>
    </row>
    <row r="268" spans="1:16" x14ac:dyDescent="0.15">
      <c r="A268" s="51" t="s">
        <v>101</v>
      </c>
      <c r="B268" s="2"/>
      <c r="C268" s="52"/>
      <c r="D268" s="2"/>
      <c r="E268" s="2"/>
      <c r="F268" s="2"/>
      <c r="G268" s="2"/>
      <c r="H268" s="2"/>
      <c r="I268" s="52"/>
      <c r="J268" s="52"/>
      <c r="K268" s="52"/>
      <c r="L268" s="52"/>
      <c r="M268" s="52"/>
      <c r="N268" s="2"/>
    </row>
    <row r="269" spans="1:16" x14ac:dyDescent="0.15">
      <c r="A269" s="19" t="s">
        <v>227</v>
      </c>
      <c r="B269" s="2">
        <v>10995.33</v>
      </c>
      <c r="C269" s="52">
        <v>10995.33</v>
      </c>
      <c r="D269" s="2">
        <v>10995.33</v>
      </c>
      <c r="E269" s="2">
        <v>10995.33</v>
      </c>
      <c r="F269" s="2">
        <v>10995.33</v>
      </c>
      <c r="G269" s="2">
        <v>10995.33</v>
      </c>
      <c r="H269" s="2">
        <v>10995.33</v>
      </c>
      <c r="I269" s="52">
        <v>10995.33</v>
      </c>
      <c r="J269" s="52">
        <v>10995.33</v>
      </c>
      <c r="K269" s="52">
        <v>10995.33</v>
      </c>
      <c r="L269" s="52">
        <v>10995.33</v>
      </c>
      <c r="M269" s="52"/>
      <c r="N269" s="2">
        <f t="shared" si="4"/>
        <v>120948.63</v>
      </c>
      <c r="O269" s="2"/>
      <c r="P269" s="2"/>
    </row>
    <row r="270" spans="1:16" x14ac:dyDescent="0.15">
      <c r="A270" s="19" t="s">
        <v>228</v>
      </c>
      <c r="B270" s="2">
        <v>5324.45</v>
      </c>
      <c r="C270" s="52">
        <v>5324.45</v>
      </c>
      <c r="D270" s="2">
        <v>5324.45</v>
      </c>
      <c r="E270" s="2">
        <v>5324.45</v>
      </c>
      <c r="F270" s="2">
        <v>5324.45</v>
      </c>
      <c r="G270" s="2">
        <v>5324.45</v>
      </c>
      <c r="H270" s="2">
        <v>5324.45</v>
      </c>
      <c r="I270" s="52">
        <v>5324.45</v>
      </c>
      <c r="J270" s="52">
        <v>5324.45</v>
      </c>
      <c r="K270" s="52">
        <v>5324.45</v>
      </c>
      <c r="L270" s="52">
        <v>5324.45</v>
      </c>
      <c r="M270" s="52"/>
      <c r="N270" s="2">
        <f t="shared" si="4"/>
        <v>58568.94999999999</v>
      </c>
      <c r="P270" s="2"/>
    </row>
    <row r="271" spans="1:16" x14ac:dyDescent="0.15">
      <c r="A271" s="19" t="s">
        <v>229</v>
      </c>
      <c r="B271" s="2">
        <v>0</v>
      </c>
      <c r="C271" s="52">
        <v>0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52">
        <v>0</v>
      </c>
      <c r="J271" s="52">
        <v>0</v>
      </c>
      <c r="K271" s="52">
        <v>0</v>
      </c>
      <c r="L271" s="52">
        <v>0</v>
      </c>
      <c r="M271" s="52"/>
      <c r="N271" s="2">
        <f t="shared" si="4"/>
        <v>0</v>
      </c>
      <c r="P271" s="2"/>
    </row>
    <row r="272" spans="1:16" x14ac:dyDescent="0.15">
      <c r="B272" s="2"/>
      <c r="C272" s="52"/>
      <c r="D272" s="2"/>
      <c r="E272" s="2"/>
      <c r="F272" s="2"/>
      <c r="G272" s="2"/>
      <c r="H272" s="2"/>
      <c r="I272" s="52"/>
      <c r="J272" s="52"/>
      <c r="K272" s="52"/>
      <c r="L272" s="52"/>
      <c r="M272" s="52"/>
      <c r="N272" s="2"/>
      <c r="P272" s="2"/>
    </row>
    <row r="273" spans="1:16" x14ac:dyDescent="0.15">
      <c r="A273" s="51" t="s">
        <v>67</v>
      </c>
      <c r="B273" s="2"/>
      <c r="C273" s="52"/>
      <c r="D273" s="2"/>
      <c r="E273" s="2"/>
      <c r="F273" s="2"/>
      <c r="G273" s="2"/>
      <c r="H273" s="2"/>
      <c r="I273" s="52"/>
      <c r="J273" s="52"/>
      <c r="K273" s="52"/>
      <c r="L273" s="52"/>
      <c r="M273" s="52"/>
      <c r="N273" s="2"/>
      <c r="P273" s="2"/>
    </row>
    <row r="274" spans="1:16" x14ac:dyDescent="0.15">
      <c r="A274" s="19" t="s">
        <v>230</v>
      </c>
      <c r="B274" s="2">
        <v>13641479.35</v>
      </c>
      <c r="C274" s="52">
        <v>13716200.970000003</v>
      </c>
      <c r="D274" s="2">
        <v>14150234.789999999</v>
      </c>
      <c r="E274" s="2">
        <v>13063184.740000002</v>
      </c>
      <c r="F274" s="2">
        <v>12540666.310000002</v>
      </c>
      <c r="G274" s="2">
        <v>15185547.129999995</v>
      </c>
      <c r="H274" s="2">
        <v>11523967.759999998</v>
      </c>
      <c r="I274" s="52">
        <v>11723655.869999999</v>
      </c>
      <c r="J274" s="52">
        <v>13239320.080000002</v>
      </c>
      <c r="K274" s="52">
        <v>12842483.73</v>
      </c>
      <c r="L274" s="52">
        <v>13437276.770000001</v>
      </c>
      <c r="M274" s="52"/>
      <c r="N274" s="2">
        <f t="shared" si="4"/>
        <v>145064017.5</v>
      </c>
      <c r="P274" s="2"/>
    </row>
    <row r="275" spans="1:16" x14ac:dyDescent="0.15">
      <c r="B275" s="2"/>
      <c r="C275" s="52"/>
      <c r="D275" s="2"/>
      <c r="E275" s="2"/>
      <c r="F275" s="2"/>
      <c r="G275" s="2"/>
      <c r="H275" s="2"/>
      <c r="I275" s="52"/>
      <c r="J275" s="52"/>
      <c r="K275" s="52"/>
      <c r="L275" s="52"/>
      <c r="M275" s="52"/>
      <c r="N275" s="2"/>
      <c r="P275" s="2"/>
    </row>
    <row r="276" spans="1:16" x14ac:dyDescent="0.15">
      <c r="A276" s="19" t="s">
        <v>231</v>
      </c>
      <c r="B276" s="2">
        <v>8277977.6600000001</v>
      </c>
      <c r="C276" s="52">
        <v>8326835.7000000002</v>
      </c>
      <c r="D276" s="2">
        <v>8610636.3100000005</v>
      </c>
      <c r="E276" s="2">
        <v>7912226.0700000003</v>
      </c>
      <c r="F276" s="2">
        <v>7595742.46</v>
      </c>
      <c r="G276" s="2">
        <v>9237666.2599999998</v>
      </c>
      <c r="H276" s="2">
        <v>6979939.4299999997</v>
      </c>
      <c r="I276" s="52">
        <v>7100888.2999999998</v>
      </c>
      <c r="J276" s="52">
        <v>8018909.2999999998</v>
      </c>
      <c r="K276" s="52">
        <v>7778549.9199999999</v>
      </c>
      <c r="L276" s="52">
        <v>8138809.4699999997</v>
      </c>
      <c r="M276" s="52"/>
      <c r="N276" s="2">
        <f t="shared" si="4"/>
        <v>87978180.879999995</v>
      </c>
      <c r="P276" s="2"/>
    </row>
    <row r="277" spans="1:16" x14ac:dyDescent="0.15">
      <c r="A277" s="19" t="s">
        <v>232</v>
      </c>
      <c r="B277" s="2">
        <v>3334356.65</v>
      </c>
      <c r="C277" s="52">
        <v>3354960.36</v>
      </c>
      <c r="D277" s="2">
        <v>3474640.67</v>
      </c>
      <c r="E277" s="2">
        <v>3183135.62</v>
      </c>
      <c r="F277" s="2">
        <v>3055812.38</v>
      </c>
      <c r="G277" s="2">
        <v>3726886.1</v>
      </c>
      <c r="H277" s="2">
        <v>2808071.16</v>
      </c>
      <c r="I277" s="52">
        <v>2856729.61</v>
      </c>
      <c r="J277" s="52">
        <v>3226054.92</v>
      </c>
      <c r="K277" s="52">
        <v>3129356.91</v>
      </c>
      <c r="L277" s="52">
        <v>3274291.47</v>
      </c>
      <c r="M277" s="52"/>
      <c r="N277" s="2">
        <f t="shared" si="4"/>
        <v>35424295.850000001</v>
      </c>
      <c r="P277" s="2"/>
    </row>
    <row r="278" spans="1:16" x14ac:dyDescent="0.15">
      <c r="B278" s="2"/>
      <c r="C278" s="52"/>
      <c r="D278" s="2"/>
      <c r="E278" s="2"/>
      <c r="F278" s="2"/>
      <c r="G278" s="2"/>
      <c r="H278" s="2"/>
      <c r="I278" s="52"/>
      <c r="J278" s="52"/>
      <c r="K278" s="52"/>
      <c r="L278" s="52"/>
      <c r="M278" s="52"/>
      <c r="N278" s="2"/>
      <c r="P278" s="2"/>
    </row>
    <row r="279" spans="1:16" x14ac:dyDescent="0.15">
      <c r="A279" s="51" t="s">
        <v>62</v>
      </c>
      <c r="B279" s="2"/>
      <c r="C279" s="52"/>
      <c r="D279" s="2"/>
      <c r="E279" s="2"/>
      <c r="F279" s="2"/>
      <c r="G279" s="2"/>
      <c r="H279" s="2"/>
      <c r="I279" s="52"/>
      <c r="J279" s="52"/>
      <c r="K279" s="52"/>
      <c r="L279" s="52"/>
      <c r="M279" s="52"/>
      <c r="N279" s="2"/>
      <c r="P279" s="2"/>
    </row>
    <row r="280" spans="1:16" x14ac:dyDescent="0.15">
      <c r="A280" s="19" t="s">
        <v>63</v>
      </c>
      <c r="B280" s="2">
        <v>24612.639999999999</v>
      </c>
      <c r="C280" s="52">
        <v>24728.75</v>
      </c>
      <c r="D280" s="2">
        <v>25403.16</v>
      </c>
      <c r="E280" s="2">
        <v>23648.19</v>
      </c>
      <c r="F280" s="2">
        <v>22702.28</v>
      </c>
      <c r="G280" s="2">
        <v>27277.63</v>
      </c>
      <c r="H280" s="2">
        <v>20861.759999999998</v>
      </c>
      <c r="I280" s="52">
        <v>21223.25</v>
      </c>
      <c r="J280" s="52">
        <v>23967.05</v>
      </c>
      <c r="K280" s="52">
        <v>23248.66</v>
      </c>
      <c r="L280" s="52">
        <v>24325.41</v>
      </c>
      <c r="M280" s="52"/>
      <c r="N280" s="2">
        <f t="shared" si="4"/>
        <v>261998.78</v>
      </c>
      <c r="P280" s="2"/>
    </row>
    <row r="281" spans="1:16" x14ac:dyDescent="0.15">
      <c r="A281" s="19" t="s">
        <v>233</v>
      </c>
      <c r="B281" s="2">
        <v>150780.47</v>
      </c>
      <c r="C281" s="52">
        <v>151331.68</v>
      </c>
      <c r="D281" s="2">
        <v>154533.43</v>
      </c>
      <c r="E281" s="2">
        <v>145547.35</v>
      </c>
      <c r="F281" s="2">
        <v>139725.54999999999</v>
      </c>
      <c r="G281" s="2">
        <v>166072.37</v>
      </c>
      <c r="H281" s="2">
        <v>128397.71</v>
      </c>
      <c r="I281" s="52">
        <v>130622.59</v>
      </c>
      <c r="J281" s="52">
        <v>147509.81</v>
      </c>
      <c r="K281" s="52">
        <v>143088.34</v>
      </c>
      <c r="L281" s="52">
        <v>149715.4</v>
      </c>
      <c r="M281" s="52"/>
      <c r="N281" s="2">
        <f t="shared" ref="N281:N302" si="5">SUM(B281:M281)</f>
        <v>1607324.7</v>
      </c>
      <c r="P281" s="2"/>
    </row>
    <row r="282" spans="1:16" x14ac:dyDescent="0.15">
      <c r="A282" s="19" t="s">
        <v>234</v>
      </c>
      <c r="B282" s="2">
        <v>396593.94</v>
      </c>
      <c r="C282" s="52">
        <v>398038.37</v>
      </c>
      <c r="D282" s="2">
        <v>406428.61</v>
      </c>
      <c r="E282" s="2">
        <v>382852.08</v>
      </c>
      <c r="F282" s="2">
        <v>367538.26</v>
      </c>
      <c r="G282" s="2">
        <v>436781.03</v>
      </c>
      <c r="H282" s="2">
        <v>337741.15</v>
      </c>
      <c r="I282" s="52">
        <v>343593.55</v>
      </c>
      <c r="J282" s="52">
        <v>388014.21</v>
      </c>
      <c r="K282" s="52">
        <v>376383.84</v>
      </c>
      <c r="L282" s="52">
        <v>393815.86</v>
      </c>
      <c r="M282" s="52"/>
      <c r="N282" s="2">
        <f t="shared" si="5"/>
        <v>4227780.8999999994</v>
      </c>
      <c r="P282" s="2"/>
    </row>
    <row r="283" spans="1:16" x14ac:dyDescent="0.15">
      <c r="A283" s="19" t="s">
        <v>235</v>
      </c>
      <c r="B283" s="2">
        <v>41630.480000000003</v>
      </c>
      <c r="C283" s="52">
        <v>41845.629999999997</v>
      </c>
      <c r="D283" s="2">
        <v>43095.42</v>
      </c>
      <c r="E283" s="2">
        <v>39919.97</v>
      </c>
      <c r="F283" s="2">
        <v>38323.199999999997</v>
      </c>
      <c r="G283" s="2">
        <v>46259.42</v>
      </c>
      <c r="H283" s="2">
        <v>35216.26</v>
      </c>
      <c r="I283" s="52">
        <v>35826.49</v>
      </c>
      <c r="J283" s="52">
        <v>40458.230000000003</v>
      </c>
      <c r="K283" s="52">
        <v>39245.53</v>
      </c>
      <c r="L283" s="52">
        <v>41063.160000000003</v>
      </c>
      <c r="M283" s="52"/>
      <c r="N283" s="2">
        <f t="shared" si="5"/>
        <v>442883.79000000004</v>
      </c>
      <c r="P283" s="2"/>
    </row>
    <row r="284" spans="1:16" x14ac:dyDescent="0.15">
      <c r="A284" s="19" t="s">
        <v>64</v>
      </c>
      <c r="B284" s="2">
        <v>0</v>
      </c>
      <c r="C284" s="52">
        <v>0</v>
      </c>
      <c r="D284" s="2">
        <v>0</v>
      </c>
      <c r="E284" s="2">
        <v>0</v>
      </c>
      <c r="F284" s="2">
        <v>0</v>
      </c>
      <c r="G284" s="2">
        <v>0</v>
      </c>
      <c r="H284" s="6">
        <v>0</v>
      </c>
      <c r="I284" s="52">
        <v>0</v>
      </c>
      <c r="J284" s="52">
        <v>0</v>
      </c>
      <c r="K284" s="52">
        <v>0</v>
      </c>
      <c r="L284" s="52">
        <v>0</v>
      </c>
      <c r="M284" s="52"/>
      <c r="N284" s="2">
        <f t="shared" si="5"/>
        <v>0</v>
      </c>
      <c r="P284" s="2"/>
    </row>
    <row r="285" spans="1:16" x14ac:dyDescent="0.15">
      <c r="A285" s="19" t="s">
        <v>236</v>
      </c>
      <c r="B285" s="2">
        <v>982664.7</v>
      </c>
      <c r="C285" s="52">
        <v>986920.02</v>
      </c>
      <c r="D285" s="2">
        <v>1011637.81</v>
      </c>
      <c r="E285" s="2">
        <v>945762.47</v>
      </c>
      <c r="F285" s="2">
        <v>907932.62</v>
      </c>
      <c r="G285" s="2">
        <v>1086608.6200000001</v>
      </c>
      <c r="H285" s="2">
        <v>834324.59</v>
      </c>
      <c r="I285" s="52">
        <v>848781.82</v>
      </c>
      <c r="J285" s="52">
        <v>958514.51</v>
      </c>
      <c r="K285" s="52">
        <v>929783.93</v>
      </c>
      <c r="L285" s="52">
        <v>972846.39</v>
      </c>
      <c r="M285" s="52"/>
      <c r="N285" s="2">
        <f t="shared" si="5"/>
        <v>10465777.48</v>
      </c>
      <c r="P285" s="2"/>
    </row>
    <row r="286" spans="1:16" x14ac:dyDescent="0.15">
      <c r="B286" s="2"/>
      <c r="C286" s="52"/>
      <c r="D286" s="2"/>
      <c r="E286" s="2"/>
      <c r="F286" s="2"/>
      <c r="G286" s="2"/>
      <c r="H286" s="2"/>
      <c r="I286" s="52"/>
      <c r="J286" s="52"/>
      <c r="K286" s="52"/>
      <c r="L286" s="52"/>
      <c r="M286" s="52"/>
      <c r="N286" s="2"/>
      <c r="P286" s="2"/>
    </row>
    <row r="287" spans="1:16" x14ac:dyDescent="0.15">
      <c r="A287" s="53" t="s">
        <v>237</v>
      </c>
      <c r="B287" s="6">
        <v>26866415.669999998</v>
      </c>
      <c r="C287" s="54">
        <v>27017181.260000002</v>
      </c>
      <c r="D287" s="6">
        <v>27892929.979999997</v>
      </c>
      <c r="E287" s="6">
        <v>25712596.270000003</v>
      </c>
      <c r="F287" s="6">
        <v>24684762.840000004</v>
      </c>
      <c r="G287" s="6">
        <v>29929418.34</v>
      </c>
      <c r="H287" s="6">
        <v>22684839.600000001</v>
      </c>
      <c r="I287" s="54">
        <v>23077641.259999998</v>
      </c>
      <c r="J287" s="54">
        <v>26059067.890000001</v>
      </c>
      <c r="K287" s="54">
        <v>25278460.640000001</v>
      </c>
      <c r="L287" s="54">
        <v>26448463.709999997</v>
      </c>
      <c r="M287" s="54"/>
      <c r="N287" s="6">
        <f t="shared" si="5"/>
        <v>285651777.45999998</v>
      </c>
    </row>
    <row r="288" spans="1:16" x14ac:dyDescent="0.15">
      <c r="A288" s="24"/>
      <c r="B288" s="2"/>
      <c r="C288" s="52"/>
      <c r="D288" s="2"/>
      <c r="E288" s="2"/>
      <c r="F288" s="2"/>
      <c r="G288" s="2"/>
      <c r="H288" s="2"/>
      <c r="I288" s="52"/>
      <c r="J288" s="52"/>
      <c r="K288" s="52"/>
      <c r="L288" s="52"/>
      <c r="M288" s="52"/>
      <c r="N288" s="2"/>
    </row>
    <row r="289" spans="1:15" x14ac:dyDescent="0.15">
      <c r="A289" s="51" t="s">
        <v>238</v>
      </c>
      <c r="B289" s="2"/>
      <c r="C289" s="52"/>
      <c r="D289" s="2"/>
      <c r="E289" s="2"/>
      <c r="F289" s="2"/>
      <c r="G289" s="2"/>
      <c r="H289" s="2"/>
      <c r="I289" s="52"/>
      <c r="J289" s="52"/>
      <c r="K289" s="52"/>
      <c r="L289" s="52"/>
      <c r="M289" s="52"/>
      <c r="N289" s="2"/>
    </row>
    <row r="290" spans="1:15" x14ac:dyDescent="0.15">
      <c r="A290" s="51" t="s">
        <v>67</v>
      </c>
      <c r="B290" s="2"/>
      <c r="C290" s="52"/>
      <c r="D290" s="2"/>
      <c r="E290" s="2"/>
      <c r="F290" s="2"/>
      <c r="G290" s="2"/>
      <c r="H290" s="2"/>
      <c r="I290" s="52"/>
      <c r="J290" s="52"/>
      <c r="K290" s="52"/>
      <c r="L290" s="52"/>
      <c r="M290" s="52"/>
      <c r="N290" s="2"/>
    </row>
    <row r="291" spans="1:15" x14ac:dyDescent="0.15">
      <c r="A291" s="19" t="s">
        <v>239</v>
      </c>
      <c r="B291" s="2">
        <v>311979.09194806719</v>
      </c>
      <c r="C291" s="52">
        <v>318147.96194806707</v>
      </c>
      <c r="D291" s="2">
        <v>339807.66194806719</v>
      </c>
      <c r="E291" s="2">
        <v>362160.81194806722</v>
      </c>
      <c r="F291" s="2">
        <v>326538.39194806712</v>
      </c>
      <c r="G291" s="2">
        <v>315663.1819480671</v>
      </c>
      <c r="H291" s="2">
        <v>329696.44194806722</v>
      </c>
      <c r="I291" s="52">
        <v>284951.01194806705</v>
      </c>
      <c r="J291" s="52">
        <v>303935.52194806706</v>
      </c>
      <c r="K291" s="52">
        <v>358258.62194806722</v>
      </c>
      <c r="L291" s="52">
        <v>306544.30194806715</v>
      </c>
      <c r="M291" s="52"/>
      <c r="N291" s="2">
        <f t="shared" si="5"/>
        <v>3557683.0014287387</v>
      </c>
      <c r="O291" s="2"/>
    </row>
    <row r="292" spans="1:15" x14ac:dyDescent="0.15">
      <c r="B292" s="2"/>
      <c r="C292" s="52"/>
      <c r="D292" s="2"/>
      <c r="E292" s="2"/>
      <c r="F292" s="2"/>
      <c r="G292" s="2"/>
      <c r="H292" s="2"/>
      <c r="I292" s="52"/>
      <c r="J292" s="52"/>
      <c r="K292" s="52"/>
      <c r="L292" s="52"/>
      <c r="M292" s="52"/>
      <c r="N292" s="2"/>
    </row>
    <row r="293" spans="1:15" x14ac:dyDescent="0.15">
      <c r="A293" s="19" t="s">
        <v>240</v>
      </c>
      <c r="B293" s="2">
        <v>130449.77</v>
      </c>
      <c r="C293" s="52">
        <v>133029.20000000001</v>
      </c>
      <c r="D293" s="2">
        <v>142085.9</v>
      </c>
      <c r="E293" s="2">
        <v>151459.17000000001</v>
      </c>
      <c r="F293" s="2">
        <v>136537.54</v>
      </c>
      <c r="G293" s="2">
        <v>131990.22</v>
      </c>
      <c r="H293" s="2">
        <v>137858.04</v>
      </c>
      <c r="I293" s="52">
        <v>119148.35</v>
      </c>
      <c r="J293" s="52">
        <v>127086.46</v>
      </c>
      <c r="K293" s="52">
        <v>149800.93</v>
      </c>
      <c r="L293" s="52">
        <v>128177.29</v>
      </c>
      <c r="M293" s="52"/>
      <c r="N293" s="2">
        <f t="shared" si="5"/>
        <v>1487622.87</v>
      </c>
    </row>
    <row r="294" spans="1:15" x14ac:dyDescent="0.15">
      <c r="B294" s="2"/>
      <c r="C294" s="52"/>
      <c r="D294" s="2"/>
      <c r="E294" s="2"/>
      <c r="F294" s="2"/>
      <c r="G294" s="2"/>
      <c r="H294" s="2"/>
      <c r="I294" s="52"/>
      <c r="J294" s="52"/>
      <c r="K294" s="52"/>
      <c r="L294" s="52"/>
      <c r="M294" s="52"/>
      <c r="N294" s="2"/>
    </row>
    <row r="295" spans="1:15" x14ac:dyDescent="0.15">
      <c r="A295" s="19" t="s">
        <v>241</v>
      </c>
      <c r="B295" s="2">
        <v>1647.27</v>
      </c>
      <c r="C295" s="52">
        <v>1679.84</v>
      </c>
      <c r="D295" s="2">
        <v>1794.21</v>
      </c>
      <c r="E295" s="2">
        <v>1923.36</v>
      </c>
      <c r="F295" s="2">
        <v>1724.14</v>
      </c>
      <c r="G295" s="2">
        <v>1666.72</v>
      </c>
      <c r="H295" s="2">
        <v>1740.82</v>
      </c>
      <c r="I295" s="52">
        <v>1504.56</v>
      </c>
      <c r="J295" s="52">
        <v>1604.8</v>
      </c>
      <c r="K295" s="52">
        <v>1891.63</v>
      </c>
      <c r="L295" s="52">
        <v>1618.57</v>
      </c>
      <c r="M295" s="52"/>
      <c r="N295" s="2">
        <f t="shared" si="5"/>
        <v>18795.919999999998</v>
      </c>
    </row>
    <row r="296" spans="1:15" x14ac:dyDescent="0.15">
      <c r="A296" s="19" t="s">
        <v>242</v>
      </c>
      <c r="B296" s="2">
        <v>9679.8799999999992</v>
      </c>
      <c r="C296" s="52">
        <v>9871.2900000000009</v>
      </c>
      <c r="D296" s="2">
        <v>10543.33</v>
      </c>
      <c r="E296" s="2">
        <v>11242.69</v>
      </c>
      <c r="F296" s="2">
        <v>10131.620000000001</v>
      </c>
      <c r="G296" s="2">
        <v>9794.19</v>
      </c>
      <c r="H296" s="2">
        <v>10229.61</v>
      </c>
      <c r="I296" s="52">
        <v>8841.27</v>
      </c>
      <c r="J296" s="52">
        <v>9430.31</v>
      </c>
      <c r="K296" s="52">
        <v>11115.82</v>
      </c>
      <c r="L296" s="52">
        <v>9511.26</v>
      </c>
      <c r="M296" s="52"/>
      <c r="N296" s="2">
        <f t="shared" si="5"/>
        <v>110391.27</v>
      </c>
    </row>
    <row r="297" spans="1:15" x14ac:dyDescent="0.15">
      <c r="A297" s="19" t="s">
        <v>243</v>
      </c>
      <c r="B297" s="2">
        <v>4697.8100000000004</v>
      </c>
      <c r="C297" s="52">
        <v>4790.71</v>
      </c>
      <c r="D297" s="2">
        <v>5116.8599999999997</v>
      </c>
      <c r="E297" s="2">
        <v>5461.97</v>
      </c>
      <c r="F297" s="2">
        <v>4917.05</v>
      </c>
      <c r="G297" s="2">
        <v>4753.29</v>
      </c>
      <c r="H297" s="2">
        <v>4964.6000000000004</v>
      </c>
      <c r="I297" s="52">
        <v>4290.82</v>
      </c>
      <c r="J297" s="52">
        <v>4576.6899999999996</v>
      </c>
      <c r="K297" s="52">
        <v>5394.7</v>
      </c>
      <c r="L297" s="52">
        <v>4615.9799999999996</v>
      </c>
      <c r="M297" s="52"/>
      <c r="N297" s="2">
        <f t="shared" si="5"/>
        <v>53580.479999999996</v>
      </c>
    </row>
    <row r="298" spans="1:15" x14ac:dyDescent="0.15">
      <c r="B298" s="2"/>
      <c r="C298" s="52"/>
      <c r="D298" s="2"/>
      <c r="E298" s="2"/>
      <c r="F298" s="2"/>
      <c r="G298" s="2"/>
      <c r="H298" s="2"/>
      <c r="I298" s="52"/>
      <c r="J298" s="52"/>
      <c r="K298" s="52"/>
      <c r="L298" s="52"/>
      <c r="M298" s="52"/>
      <c r="N298" s="2"/>
    </row>
    <row r="299" spans="1:15" x14ac:dyDescent="0.15">
      <c r="A299" s="51" t="s">
        <v>62</v>
      </c>
      <c r="B299" s="2"/>
      <c r="C299" s="52"/>
      <c r="D299" s="2"/>
      <c r="E299" s="2"/>
      <c r="F299" s="2"/>
      <c r="G299" s="2"/>
      <c r="H299" s="6"/>
      <c r="I299" s="52"/>
      <c r="J299" s="52"/>
      <c r="K299" s="52"/>
      <c r="L299" s="52"/>
      <c r="M299" s="52"/>
      <c r="N299" s="2"/>
    </row>
    <row r="300" spans="1:15" x14ac:dyDescent="0.15">
      <c r="A300" s="19" t="s">
        <v>244</v>
      </c>
      <c r="B300" s="2">
        <v>36762.92</v>
      </c>
      <c r="C300" s="52">
        <v>37489.85</v>
      </c>
      <c r="D300" s="2">
        <v>40042.17</v>
      </c>
      <c r="E300" s="2">
        <v>42690.14</v>
      </c>
      <c r="F300" s="2">
        <v>38478.550000000003</v>
      </c>
      <c r="G300" s="2">
        <v>37197.040000000001</v>
      </c>
      <c r="H300" s="42">
        <v>38850.69</v>
      </c>
      <c r="I300" s="52">
        <v>33577.99</v>
      </c>
      <c r="J300" s="52">
        <v>35815.08</v>
      </c>
      <c r="K300" s="52">
        <v>42216.4</v>
      </c>
      <c r="L300" s="52">
        <v>36122.5</v>
      </c>
      <c r="M300" s="52"/>
      <c r="N300" s="2">
        <f t="shared" si="5"/>
        <v>419243.33</v>
      </c>
    </row>
    <row r="301" spans="1:15" x14ac:dyDescent="0.15">
      <c r="B301" s="2"/>
      <c r="C301" s="52"/>
      <c r="D301" s="2"/>
      <c r="E301" s="2"/>
      <c r="F301" s="2"/>
      <c r="G301" s="2"/>
      <c r="H301" s="2"/>
      <c r="I301" s="52"/>
      <c r="J301" s="52"/>
      <c r="K301" s="52"/>
      <c r="L301" s="52"/>
      <c r="M301" s="52"/>
      <c r="N301" s="2"/>
    </row>
    <row r="302" spans="1:15" x14ac:dyDescent="0.15">
      <c r="A302" s="53" t="s">
        <v>245</v>
      </c>
      <c r="B302" s="6">
        <v>495216.74194806721</v>
      </c>
      <c r="C302" s="54">
        <v>505008.85194806708</v>
      </c>
      <c r="D302" s="6">
        <v>539390.13194806722</v>
      </c>
      <c r="E302" s="6">
        <v>574938.14194806712</v>
      </c>
      <c r="F302" s="6">
        <v>518327.29194806714</v>
      </c>
      <c r="G302" s="6">
        <v>501064.64194806706</v>
      </c>
      <c r="H302" s="6">
        <v>523340.20194806717</v>
      </c>
      <c r="I302" s="54">
        <v>452314.0019480671</v>
      </c>
      <c r="J302" s="54">
        <v>482448.86194806709</v>
      </c>
      <c r="K302" s="54">
        <v>568678.1019480672</v>
      </c>
      <c r="L302" s="54">
        <v>486589.90194806713</v>
      </c>
      <c r="M302" s="54"/>
      <c r="N302" s="6">
        <f t="shared" si="5"/>
        <v>5647316.8714287393</v>
      </c>
    </row>
    <row r="303" spans="1:15" x14ac:dyDescent="0.15">
      <c r="A303" s="24"/>
      <c r="D303" s="2"/>
      <c r="E303" s="2"/>
      <c r="I303" s="19"/>
      <c r="K303" s="19"/>
      <c r="N303" s="2"/>
    </row>
    <row r="304" spans="1:15" x14ac:dyDescent="0.15">
      <c r="D304" s="2"/>
      <c r="E304" s="2"/>
      <c r="F304" s="2"/>
      <c r="N304" s="2"/>
    </row>
    <row r="305" spans="4:15" x14ac:dyDescent="0.15">
      <c r="D305" s="2"/>
      <c r="E305" s="2"/>
      <c r="F305" s="2"/>
      <c r="J305" s="2"/>
      <c r="N305" s="6"/>
      <c r="O305" s="2"/>
    </row>
    <row r="306" spans="4:15" x14ac:dyDescent="0.15">
      <c r="N306" s="2"/>
    </row>
    <row r="307" spans="4:15" ht="14.25" thickBot="1" x14ac:dyDescent="0.2">
      <c r="N307" s="2"/>
    </row>
    <row r="308" spans="4:15" ht="14.25" thickBot="1" x14ac:dyDescent="0.2">
      <c r="N308" s="59">
        <f>SUM(N5:N306)/2</f>
        <v>2013002178.6153977</v>
      </c>
    </row>
    <row r="309" spans="4:15" x14ac:dyDescent="0.15">
      <c r="N309" s="2"/>
    </row>
    <row r="310" spans="4:15" x14ac:dyDescent="0.15">
      <c r="N310" s="2"/>
    </row>
    <row r="311" spans="4:15" x14ac:dyDescent="0.15">
      <c r="N311" s="2"/>
    </row>
    <row r="312" spans="4:15" x14ac:dyDescent="0.15">
      <c r="N312" s="2"/>
    </row>
  </sheetData>
  <pageMargins left="0.25" right="0" top="1" bottom="0" header="0.5" footer="0.5"/>
  <pageSetup paperSize="5" scale="83" orientation="landscape" r:id="rId1"/>
  <headerFooter alignWithMargins="0">
    <oddHeader>&amp;C&amp;"Arial,Bold"&amp;9NEVADA DEPARTMENT OF TAXATION
CONSOLIDATED TAX DISTRIBUTION
FISCAL YEAR 2022-23</oddHeader>
  </headerFooter>
  <rowBreaks count="7" manualBreakCount="7">
    <brk id="23" max="16383" man="1"/>
    <brk id="58" max="16383" man="1"/>
    <brk id="94" max="16383" man="1"/>
    <brk id="138" max="16383" man="1"/>
    <brk id="173" max="16383" man="1"/>
    <brk id="214" max="16383" man="1"/>
    <brk id="2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C290-5A0F-4FEF-9186-EB4764EDB74F}">
  <sheetPr codeName="Sheet39">
    <pageSetUpPr fitToPage="1"/>
  </sheetPr>
  <dimension ref="A1:O43"/>
  <sheetViews>
    <sheetView zoomScaleNormal="100" workbookViewId="0"/>
  </sheetViews>
  <sheetFormatPr defaultRowHeight="12" x14ac:dyDescent="0.15"/>
  <cols>
    <col min="1" max="1" width="42.42578125" style="13" customWidth="1"/>
    <col min="2" max="7" width="16.140625" style="13" bestFit="1" customWidth="1"/>
    <col min="8" max="8" width="16.5703125" style="13" customWidth="1"/>
    <col min="9" max="12" width="16.140625" style="13" bestFit="1" customWidth="1"/>
    <col min="13" max="13" width="14.28515625" style="13" bestFit="1" customWidth="1"/>
    <col min="14" max="14" width="17.85546875" style="13" bestFit="1" customWidth="1"/>
    <col min="15" max="256" width="9.140625" style="13"/>
    <col min="257" max="257" width="42.42578125" style="13" customWidth="1"/>
    <col min="258" max="259" width="15" style="13" bestFit="1" customWidth="1"/>
    <col min="260" max="269" width="14" style="13" bestFit="1" customWidth="1"/>
    <col min="270" max="270" width="15" style="13" bestFit="1" customWidth="1"/>
    <col min="271" max="512" width="9.140625" style="13"/>
    <col min="513" max="513" width="42.42578125" style="13" customWidth="1"/>
    <col min="514" max="515" width="15" style="13" bestFit="1" customWidth="1"/>
    <col min="516" max="525" width="14" style="13" bestFit="1" customWidth="1"/>
    <col min="526" max="526" width="15" style="13" bestFit="1" customWidth="1"/>
    <col min="527" max="768" width="9.140625" style="13"/>
    <col min="769" max="769" width="42.42578125" style="13" customWidth="1"/>
    <col min="770" max="771" width="15" style="13" bestFit="1" customWidth="1"/>
    <col min="772" max="781" width="14" style="13" bestFit="1" customWidth="1"/>
    <col min="782" max="782" width="15" style="13" bestFit="1" customWidth="1"/>
    <col min="783" max="1024" width="9.140625" style="13"/>
    <col min="1025" max="1025" width="42.42578125" style="13" customWidth="1"/>
    <col min="1026" max="1027" width="15" style="13" bestFit="1" customWidth="1"/>
    <col min="1028" max="1037" width="14" style="13" bestFit="1" customWidth="1"/>
    <col min="1038" max="1038" width="15" style="13" bestFit="1" customWidth="1"/>
    <col min="1039" max="1280" width="9.140625" style="13"/>
    <col min="1281" max="1281" width="42.42578125" style="13" customWidth="1"/>
    <col min="1282" max="1283" width="15" style="13" bestFit="1" customWidth="1"/>
    <col min="1284" max="1293" width="14" style="13" bestFit="1" customWidth="1"/>
    <col min="1294" max="1294" width="15" style="13" bestFit="1" customWidth="1"/>
    <col min="1295" max="1536" width="9.140625" style="13"/>
    <col min="1537" max="1537" width="42.42578125" style="13" customWidth="1"/>
    <col min="1538" max="1539" width="15" style="13" bestFit="1" customWidth="1"/>
    <col min="1540" max="1549" width="14" style="13" bestFit="1" customWidth="1"/>
    <col min="1550" max="1550" width="15" style="13" bestFit="1" customWidth="1"/>
    <col min="1551" max="1792" width="9.140625" style="13"/>
    <col min="1793" max="1793" width="42.42578125" style="13" customWidth="1"/>
    <col min="1794" max="1795" width="15" style="13" bestFit="1" customWidth="1"/>
    <col min="1796" max="1805" width="14" style="13" bestFit="1" customWidth="1"/>
    <col min="1806" max="1806" width="15" style="13" bestFit="1" customWidth="1"/>
    <col min="1807" max="2048" width="9.140625" style="13"/>
    <col min="2049" max="2049" width="42.42578125" style="13" customWidth="1"/>
    <col min="2050" max="2051" width="15" style="13" bestFit="1" customWidth="1"/>
    <col min="2052" max="2061" width="14" style="13" bestFit="1" customWidth="1"/>
    <col min="2062" max="2062" width="15" style="13" bestFit="1" customWidth="1"/>
    <col min="2063" max="2304" width="9.140625" style="13"/>
    <col min="2305" max="2305" width="42.42578125" style="13" customWidth="1"/>
    <col min="2306" max="2307" width="15" style="13" bestFit="1" customWidth="1"/>
    <col min="2308" max="2317" width="14" style="13" bestFit="1" customWidth="1"/>
    <col min="2318" max="2318" width="15" style="13" bestFit="1" customWidth="1"/>
    <col min="2319" max="2560" width="9.140625" style="13"/>
    <col min="2561" max="2561" width="42.42578125" style="13" customWidth="1"/>
    <col min="2562" max="2563" width="15" style="13" bestFit="1" customWidth="1"/>
    <col min="2564" max="2573" width="14" style="13" bestFit="1" customWidth="1"/>
    <col min="2574" max="2574" width="15" style="13" bestFit="1" customWidth="1"/>
    <col min="2575" max="2816" width="9.140625" style="13"/>
    <col min="2817" max="2817" width="42.42578125" style="13" customWidth="1"/>
    <col min="2818" max="2819" width="15" style="13" bestFit="1" customWidth="1"/>
    <col min="2820" max="2829" width="14" style="13" bestFit="1" customWidth="1"/>
    <col min="2830" max="2830" width="15" style="13" bestFit="1" customWidth="1"/>
    <col min="2831" max="3072" width="9.140625" style="13"/>
    <col min="3073" max="3073" width="42.42578125" style="13" customWidth="1"/>
    <col min="3074" max="3075" width="15" style="13" bestFit="1" customWidth="1"/>
    <col min="3076" max="3085" width="14" style="13" bestFit="1" customWidth="1"/>
    <col min="3086" max="3086" width="15" style="13" bestFit="1" customWidth="1"/>
    <col min="3087" max="3328" width="9.140625" style="13"/>
    <col min="3329" max="3329" width="42.42578125" style="13" customWidth="1"/>
    <col min="3330" max="3331" width="15" style="13" bestFit="1" customWidth="1"/>
    <col min="3332" max="3341" width="14" style="13" bestFit="1" customWidth="1"/>
    <col min="3342" max="3342" width="15" style="13" bestFit="1" customWidth="1"/>
    <col min="3343" max="3584" width="9.140625" style="13"/>
    <col min="3585" max="3585" width="42.42578125" style="13" customWidth="1"/>
    <col min="3586" max="3587" width="15" style="13" bestFit="1" customWidth="1"/>
    <col min="3588" max="3597" width="14" style="13" bestFit="1" customWidth="1"/>
    <col min="3598" max="3598" width="15" style="13" bestFit="1" customWidth="1"/>
    <col min="3599" max="3840" width="9.140625" style="13"/>
    <col min="3841" max="3841" width="42.42578125" style="13" customWidth="1"/>
    <col min="3842" max="3843" width="15" style="13" bestFit="1" customWidth="1"/>
    <col min="3844" max="3853" width="14" style="13" bestFit="1" customWidth="1"/>
    <col min="3854" max="3854" width="15" style="13" bestFit="1" customWidth="1"/>
    <col min="3855" max="4096" width="9.140625" style="13"/>
    <col min="4097" max="4097" width="42.42578125" style="13" customWidth="1"/>
    <col min="4098" max="4099" width="15" style="13" bestFit="1" customWidth="1"/>
    <col min="4100" max="4109" width="14" style="13" bestFit="1" customWidth="1"/>
    <col min="4110" max="4110" width="15" style="13" bestFit="1" customWidth="1"/>
    <col min="4111" max="4352" width="9.140625" style="13"/>
    <col min="4353" max="4353" width="42.42578125" style="13" customWidth="1"/>
    <col min="4354" max="4355" width="15" style="13" bestFit="1" customWidth="1"/>
    <col min="4356" max="4365" width="14" style="13" bestFit="1" customWidth="1"/>
    <col min="4366" max="4366" width="15" style="13" bestFit="1" customWidth="1"/>
    <col min="4367" max="4608" width="9.140625" style="13"/>
    <col min="4609" max="4609" width="42.42578125" style="13" customWidth="1"/>
    <col min="4610" max="4611" width="15" style="13" bestFit="1" customWidth="1"/>
    <col min="4612" max="4621" width="14" style="13" bestFit="1" customWidth="1"/>
    <col min="4622" max="4622" width="15" style="13" bestFit="1" customWidth="1"/>
    <col min="4623" max="4864" width="9.140625" style="13"/>
    <col min="4865" max="4865" width="42.42578125" style="13" customWidth="1"/>
    <col min="4866" max="4867" width="15" style="13" bestFit="1" customWidth="1"/>
    <col min="4868" max="4877" width="14" style="13" bestFit="1" customWidth="1"/>
    <col min="4878" max="4878" width="15" style="13" bestFit="1" customWidth="1"/>
    <col min="4879" max="5120" width="9.140625" style="13"/>
    <col min="5121" max="5121" width="42.42578125" style="13" customWidth="1"/>
    <col min="5122" max="5123" width="15" style="13" bestFit="1" customWidth="1"/>
    <col min="5124" max="5133" width="14" style="13" bestFit="1" customWidth="1"/>
    <col min="5134" max="5134" width="15" style="13" bestFit="1" customWidth="1"/>
    <col min="5135" max="5376" width="9.140625" style="13"/>
    <col min="5377" max="5377" width="42.42578125" style="13" customWidth="1"/>
    <col min="5378" max="5379" width="15" style="13" bestFit="1" customWidth="1"/>
    <col min="5380" max="5389" width="14" style="13" bestFit="1" customWidth="1"/>
    <col min="5390" max="5390" width="15" style="13" bestFit="1" customWidth="1"/>
    <col min="5391" max="5632" width="9.140625" style="13"/>
    <col min="5633" max="5633" width="42.42578125" style="13" customWidth="1"/>
    <col min="5634" max="5635" width="15" style="13" bestFit="1" customWidth="1"/>
    <col min="5636" max="5645" width="14" style="13" bestFit="1" customWidth="1"/>
    <col min="5646" max="5646" width="15" style="13" bestFit="1" customWidth="1"/>
    <col min="5647" max="5888" width="9.140625" style="13"/>
    <col min="5889" max="5889" width="42.42578125" style="13" customWidth="1"/>
    <col min="5890" max="5891" width="15" style="13" bestFit="1" customWidth="1"/>
    <col min="5892" max="5901" width="14" style="13" bestFit="1" customWidth="1"/>
    <col min="5902" max="5902" width="15" style="13" bestFit="1" customWidth="1"/>
    <col min="5903" max="6144" width="9.140625" style="13"/>
    <col min="6145" max="6145" width="42.42578125" style="13" customWidth="1"/>
    <col min="6146" max="6147" width="15" style="13" bestFit="1" customWidth="1"/>
    <col min="6148" max="6157" width="14" style="13" bestFit="1" customWidth="1"/>
    <col min="6158" max="6158" width="15" style="13" bestFit="1" customWidth="1"/>
    <col min="6159" max="6400" width="9.140625" style="13"/>
    <col min="6401" max="6401" width="42.42578125" style="13" customWidth="1"/>
    <col min="6402" max="6403" width="15" style="13" bestFit="1" customWidth="1"/>
    <col min="6404" max="6413" width="14" style="13" bestFit="1" customWidth="1"/>
    <col min="6414" max="6414" width="15" style="13" bestFit="1" customWidth="1"/>
    <col min="6415" max="6656" width="9.140625" style="13"/>
    <col min="6657" max="6657" width="42.42578125" style="13" customWidth="1"/>
    <col min="6658" max="6659" width="15" style="13" bestFit="1" customWidth="1"/>
    <col min="6660" max="6669" width="14" style="13" bestFit="1" customWidth="1"/>
    <col min="6670" max="6670" width="15" style="13" bestFit="1" customWidth="1"/>
    <col min="6671" max="6912" width="9.140625" style="13"/>
    <col min="6913" max="6913" width="42.42578125" style="13" customWidth="1"/>
    <col min="6914" max="6915" width="15" style="13" bestFit="1" customWidth="1"/>
    <col min="6916" max="6925" width="14" style="13" bestFit="1" customWidth="1"/>
    <col min="6926" max="6926" width="15" style="13" bestFit="1" customWidth="1"/>
    <col min="6927" max="7168" width="9.140625" style="13"/>
    <col min="7169" max="7169" width="42.42578125" style="13" customWidth="1"/>
    <col min="7170" max="7171" width="15" style="13" bestFit="1" customWidth="1"/>
    <col min="7172" max="7181" width="14" style="13" bestFit="1" customWidth="1"/>
    <col min="7182" max="7182" width="15" style="13" bestFit="1" customWidth="1"/>
    <col min="7183" max="7424" width="9.140625" style="13"/>
    <col min="7425" max="7425" width="42.42578125" style="13" customWidth="1"/>
    <col min="7426" max="7427" width="15" style="13" bestFit="1" customWidth="1"/>
    <col min="7428" max="7437" width="14" style="13" bestFit="1" customWidth="1"/>
    <col min="7438" max="7438" width="15" style="13" bestFit="1" customWidth="1"/>
    <col min="7439" max="7680" width="9.140625" style="13"/>
    <col min="7681" max="7681" width="42.42578125" style="13" customWidth="1"/>
    <col min="7682" max="7683" width="15" style="13" bestFit="1" customWidth="1"/>
    <col min="7684" max="7693" width="14" style="13" bestFit="1" customWidth="1"/>
    <col min="7694" max="7694" width="15" style="13" bestFit="1" customWidth="1"/>
    <col min="7695" max="7936" width="9.140625" style="13"/>
    <col min="7937" max="7937" width="42.42578125" style="13" customWidth="1"/>
    <col min="7938" max="7939" width="15" style="13" bestFit="1" customWidth="1"/>
    <col min="7940" max="7949" width="14" style="13" bestFit="1" customWidth="1"/>
    <col min="7950" max="7950" width="15" style="13" bestFit="1" customWidth="1"/>
    <col min="7951" max="8192" width="9.140625" style="13"/>
    <col min="8193" max="8193" width="42.42578125" style="13" customWidth="1"/>
    <col min="8194" max="8195" width="15" style="13" bestFit="1" customWidth="1"/>
    <col min="8196" max="8205" width="14" style="13" bestFit="1" customWidth="1"/>
    <col min="8206" max="8206" width="15" style="13" bestFit="1" customWidth="1"/>
    <col min="8207" max="8448" width="9.140625" style="13"/>
    <col min="8449" max="8449" width="42.42578125" style="13" customWidth="1"/>
    <col min="8450" max="8451" width="15" style="13" bestFit="1" customWidth="1"/>
    <col min="8452" max="8461" width="14" style="13" bestFit="1" customWidth="1"/>
    <col min="8462" max="8462" width="15" style="13" bestFit="1" customWidth="1"/>
    <col min="8463" max="8704" width="9.140625" style="13"/>
    <col min="8705" max="8705" width="42.42578125" style="13" customWidth="1"/>
    <col min="8706" max="8707" width="15" style="13" bestFit="1" customWidth="1"/>
    <col min="8708" max="8717" width="14" style="13" bestFit="1" customWidth="1"/>
    <col min="8718" max="8718" width="15" style="13" bestFit="1" customWidth="1"/>
    <col min="8719" max="8960" width="9.140625" style="13"/>
    <col min="8961" max="8961" width="42.42578125" style="13" customWidth="1"/>
    <col min="8962" max="8963" width="15" style="13" bestFit="1" customWidth="1"/>
    <col min="8964" max="8973" width="14" style="13" bestFit="1" customWidth="1"/>
    <col min="8974" max="8974" width="15" style="13" bestFit="1" customWidth="1"/>
    <col min="8975" max="9216" width="9.140625" style="13"/>
    <col min="9217" max="9217" width="42.42578125" style="13" customWidth="1"/>
    <col min="9218" max="9219" width="15" style="13" bestFit="1" customWidth="1"/>
    <col min="9220" max="9229" width="14" style="13" bestFit="1" customWidth="1"/>
    <col min="9230" max="9230" width="15" style="13" bestFit="1" customWidth="1"/>
    <col min="9231" max="9472" width="9.140625" style="13"/>
    <col min="9473" max="9473" width="42.42578125" style="13" customWidth="1"/>
    <col min="9474" max="9475" width="15" style="13" bestFit="1" customWidth="1"/>
    <col min="9476" max="9485" width="14" style="13" bestFit="1" customWidth="1"/>
    <col min="9486" max="9486" width="15" style="13" bestFit="1" customWidth="1"/>
    <col min="9487" max="9728" width="9.140625" style="13"/>
    <col min="9729" max="9729" width="42.42578125" style="13" customWidth="1"/>
    <col min="9730" max="9731" width="15" style="13" bestFit="1" customWidth="1"/>
    <col min="9732" max="9741" width="14" style="13" bestFit="1" customWidth="1"/>
    <col min="9742" max="9742" width="15" style="13" bestFit="1" customWidth="1"/>
    <col min="9743" max="9984" width="9.140625" style="13"/>
    <col min="9985" max="9985" width="42.42578125" style="13" customWidth="1"/>
    <col min="9986" max="9987" width="15" style="13" bestFit="1" customWidth="1"/>
    <col min="9988" max="9997" width="14" style="13" bestFit="1" customWidth="1"/>
    <col min="9998" max="9998" width="15" style="13" bestFit="1" customWidth="1"/>
    <col min="9999" max="10240" width="9.140625" style="13"/>
    <col min="10241" max="10241" width="42.42578125" style="13" customWidth="1"/>
    <col min="10242" max="10243" width="15" style="13" bestFit="1" customWidth="1"/>
    <col min="10244" max="10253" width="14" style="13" bestFit="1" customWidth="1"/>
    <col min="10254" max="10254" width="15" style="13" bestFit="1" customWidth="1"/>
    <col min="10255" max="10496" width="9.140625" style="13"/>
    <col min="10497" max="10497" width="42.42578125" style="13" customWidth="1"/>
    <col min="10498" max="10499" width="15" style="13" bestFit="1" customWidth="1"/>
    <col min="10500" max="10509" width="14" style="13" bestFit="1" customWidth="1"/>
    <col min="10510" max="10510" width="15" style="13" bestFit="1" customWidth="1"/>
    <col min="10511" max="10752" width="9.140625" style="13"/>
    <col min="10753" max="10753" width="42.42578125" style="13" customWidth="1"/>
    <col min="10754" max="10755" width="15" style="13" bestFit="1" customWidth="1"/>
    <col min="10756" max="10765" width="14" style="13" bestFit="1" customWidth="1"/>
    <col min="10766" max="10766" width="15" style="13" bestFit="1" customWidth="1"/>
    <col min="10767" max="11008" width="9.140625" style="13"/>
    <col min="11009" max="11009" width="42.42578125" style="13" customWidth="1"/>
    <col min="11010" max="11011" width="15" style="13" bestFit="1" customWidth="1"/>
    <col min="11012" max="11021" width="14" style="13" bestFit="1" customWidth="1"/>
    <col min="11022" max="11022" width="15" style="13" bestFit="1" customWidth="1"/>
    <col min="11023" max="11264" width="9.140625" style="13"/>
    <col min="11265" max="11265" width="42.42578125" style="13" customWidth="1"/>
    <col min="11266" max="11267" width="15" style="13" bestFit="1" customWidth="1"/>
    <col min="11268" max="11277" width="14" style="13" bestFit="1" customWidth="1"/>
    <col min="11278" max="11278" width="15" style="13" bestFit="1" customWidth="1"/>
    <col min="11279" max="11520" width="9.140625" style="13"/>
    <col min="11521" max="11521" width="42.42578125" style="13" customWidth="1"/>
    <col min="11522" max="11523" width="15" style="13" bestFit="1" customWidth="1"/>
    <col min="11524" max="11533" width="14" style="13" bestFit="1" customWidth="1"/>
    <col min="11534" max="11534" width="15" style="13" bestFit="1" customWidth="1"/>
    <col min="11535" max="11776" width="9.140625" style="13"/>
    <col min="11777" max="11777" width="42.42578125" style="13" customWidth="1"/>
    <col min="11778" max="11779" width="15" style="13" bestFit="1" customWidth="1"/>
    <col min="11780" max="11789" width="14" style="13" bestFit="1" customWidth="1"/>
    <col min="11790" max="11790" width="15" style="13" bestFit="1" customWidth="1"/>
    <col min="11791" max="12032" width="9.140625" style="13"/>
    <col min="12033" max="12033" width="42.42578125" style="13" customWidth="1"/>
    <col min="12034" max="12035" width="15" style="13" bestFit="1" customWidth="1"/>
    <col min="12036" max="12045" width="14" style="13" bestFit="1" customWidth="1"/>
    <col min="12046" max="12046" width="15" style="13" bestFit="1" customWidth="1"/>
    <col min="12047" max="12288" width="9.140625" style="13"/>
    <col min="12289" max="12289" width="42.42578125" style="13" customWidth="1"/>
    <col min="12290" max="12291" width="15" style="13" bestFit="1" customWidth="1"/>
    <col min="12292" max="12301" width="14" style="13" bestFit="1" customWidth="1"/>
    <col min="12302" max="12302" width="15" style="13" bestFit="1" customWidth="1"/>
    <col min="12303" max="12544" width="9.140625" style="13"/>
    <col min="12545" max="12545" width="42.42578125" style="13" customWidth="1"/>
    <col min="12546" max="12547" width="15" style="13" bestFit="1" customWidth="1"/>
    <col min="12548" max="12557" width="14" style="13" bestFit="1" customWidth="1"/>
    <col min="12558" max="12558" width="15" style="13" bestFit="1" customWidth="1"/>
    <col min="12559" max="12800" width="9.140625" style="13"/>
    <col min="12801" max="12801" width="42.42578125" style="13" customWidth="1"/>
    <col min="12802" max="12803" width="15" style="13" bestFit="1" customWidth="1"/>
    <col min="12804" max="12813" width="14" style="13" bestFit="1" customWidth="1"/>
    <col min="12814" max="12814" width="15" style="13" bestFit="1" customWidth="1"/>
    <col min="12815" max="13056" width="9.140625" style="13"/>
    <col min="13057" max="13057" width="42.42578125" style="13" customWidth="1"/>
    <col min="13058" max="13059" width="15" style="13" bestFit="1" customWidth="1"/>
    <col min="13060" max="13069" width="14" style="13" bestFit="1" customWidth="1"/>
    <col min="13070" max="13070" width="15" style="13" bestFit="1" customWidth="1"/>
    <col min="13071" max="13312" width="9.140625" style="13"/>
    <col min="13313" max="13313" width="42.42578125" style="13" customWidth="1"/>
    <col min="13314" max="13315" width="15" style="13" bestFit="1" customWidth="1"/>
    <col min="13316" max="13325" width="14" style="13" bestFit="1" customWidth="1"/>
    <col min="13326" max="13326" width="15" style="13" bestFit="1" customWidth="1"/>
    <col min="13327" max="13568" width="9.140625" style="13"/>
    <col min="13569" max="13569" width="42.42578125" style="13" customWidth="1"/>
    <col min="13570" max="13571" width="15" style="13" bestFit="1" customWidth="1"/>
    <col min="13572" max="13581" width="14" style="13" bestFit="1" customWidth="1"/>
    <col min="13582" max="13582" width="15" style="13" bestFit="1" customWidth="1"/>
    <col min="13583" max="13824" width="9.140625" style="13"/>
    <col min="13825" max="13825" width="42.42578125" style="13" customWidth="1"/>
    <col min="13826" max="13827" width="15" style="13" bestFit="1" customWidth="1"/>
    <col min="13828" max="13837" width="14" style="13" bestFit="1" customWidth="1"/>
    <col min="13838" max="13838" width="15" style="13" bestFit="1" customWidth="1"/>
    <col min="13839" max="14080" width="9.140625" style="13"/>
    <col min="14081" max="14081" width="42.42578125" style="13" customWidth="1"/>
    <col min="14082" max="14083" width="15" style="13" bestFit="1" customWidth="1"/>
    <col min="14084" max="14093" width="14" style="13" bestFit="1" customWidth="1"/>
    <col min="14094" max="14094" width="15" style="13" bestFit="1" customWidth="1"/>
    <col min="14095" max="14336" width="9.140625" style="13"/>
    <col min="14337" max="14337" width="42.42578125" style="13" customWidth="1"/>
    <col min="14338" max="14339" width="15" style="13" bestFit="1" customWidth="1"/>
    <col min="14340" max="14349" width="14" style="13" bestFit="1" customWidth="1"/>
    <col min="14350" max="14350" width="15" style="13" bestFit="1" customWidth="1"/>
    <col min="14351" max="14592" width="9.140625" style="13"/>
    <col min="14593" max="14593" width="42.42578125" style="13" customWidth="1"/>
    <col min="14594" max="14595" width="15" style="13" bestFit="1" customWidth="1"/>
    <col min="14596" max="14605" width="14" style="13" bestFit="1" customWidth="1"/>
    <col min="14606" max="14606" width="15" style="13" bestFit="1" customWidth="1"/>
    <col min="14607" max="14848" width="9.140625" style="13"/>
    <col min="14849" max="14849" width="42.42578125" style="13" customWidth="1"/>
    <col min="14850" max="14851" width="15" style="13" bestFit="1" customWidth="1"/>
    <col min="14852" max="14861" width="14" style="13" bestFit="1" customWidth="1"/>
    <col min="14862" max="14862" width="15" style="13" bestFit="1" customWidth="1"/>
    <col min="14863" max="15104" width="9.140625" style="13"/>
    <col min="15105" max="15105" width="42.42578125" style="13" customWidth="1"/>
    <col min="15106" max="15107" width="15" style="13" bestFit="1" customWidth="1"/>
    <col min="15108" max="15117" width="14" style="13" bestFit="1" customWidth="1"/>
    <col min="15118" max="15118" width="15" style="13" bestFit="1" customWidth="1"/>
    <col min="15119" max="15360" width="9.140625" style="13"/>
    <col min="15361" max="15361" width="42.42578125" style="13" customWidth="1"/>
    <col min="15362" max="15363" width="15" style="13" bestFit="1" customWidth="1"/>
    <col min="15364" max="15373" width="14" style="13" bestFit="1" customWidth="1"/>
    <col min="15374" max="15374" width="15" style="13" bestFit="1" customWidth="1"/>
    <col min="15375" max="15616" width="9.140625" style="13"/>
    <col min="15617" max="15617" width="42.42578125" style="13" customWidth="1"/>
    <col min="15618" max="15619" width="15" style="13" bestFit="1" customWidth="1"/>
    <col min="15620" max="15629" width="14" style="13" bestFit="1" customWidth="1"/>
    <col min="15630" max="15630" width="15" style="13" bestFit="1" customWidth="1"/>
    <col min="15631" max="15872" width="9.140625" style="13"/>
    <col min="15873" max="15873" width="42.42578125" style="13" customWidth="1"/>
    <col min="15874" max="15875" width="15" style="13" bestFit="1" customWidth="1"/>
    <col min="15876" max="15885" width="14" style="13" bestFit="1" customWidth="1"/>
    <col min="15886" max="15886" width="15" style="13" bestFit="1" customWidth="1"/>
    <col min="15887" max="16128" width="9.140625" style="13"/>
    <col min="16129" max="16129" width="42.42578125" style="13" customWidth="1"/>
    <col min="16130" max="16131" width="15" style="13" bestFit="1" customWidth="1"/>
    <col min="16132" max="16141" width="14" style="13" bestFit="1" customWidth="1"/>
    <col min="16142" max="16142" width="15" style="13" bestFit="1" customWidth="1"/>
    <col min="16143" max="16384" width="9.140625" style="13"/>
  </cols>
  <sheetData>
    <row r="1" spans="1:15" s="25" customFormat="1" x14ac:dyDescent="0.15"/>
    <row r="2" spans="1:15" s="25" customFormat="1" x14ac:dyDescent="0.15"/>
    <row r="3" spans="1:15" s="25" customFormat="1" ht="18.75" x14ac:dyDescent="0.25">
      <c r="A3" s="65" t="s">
        <v>274</v>
      </c>
    </row>
    <row r="4" spans="1:15" s="25" customFormat="1" x14ac:dyDescent="0.15"/>
    <row r="5" spans="1:15" s="25" customFormat="1" ht="13.5" x14ac:dyDescent="0.1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s="66" customFormat="1" ht="13.5" x14ac:dyDescent="0.15">
      <c r="A6" s="69" t="s">
        <v>60</v>
      </c>
      <c r="B6" s="69" t="s">
        <v>27</v>
      </c>
      <c r="C6" s="69" t="s">
        <v>28</v>
      </c>
      <c r="D6" s="69" t="s">
        <v>29</v>
      </c>
      <c r="E6" s="69" t="s">
        <v>30</v>
      </c>
      <c r="F6" s="69" t="s">
        <v>31</v>
      </c>
      <c r="G6" s="69" t="s">
        <v>32</v>
      </c>
      <c r="H6" s="69" t="s">
        <v>33</v>
      </c>
      <c r="I6" s="69" t="s">
        <v>34</v>
      </c>
      <c r="J6" s="69" t="s">
        <v>35</v>
      </c>
      <c r="K6" s="69" t="s">
        <v>36</v>
      </c>
      <c r="L6" s="69" t="s">
        <v>37</v>
      </c>
      <c r="M6" s="69" t="s">
        <v>38</v>
      </c>
      <c r="N6" s="69" t="s">
        <v>9</v>
      </c>
      <c r="O6" s="35"/>
    </row>
    <row r="7" spans="1:15" s="25" customFormat="1" ht="13.5" x14ac:dyDescent="0.15">
      <c r="A7" s="51" t="s">
        <v>72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s="25" customFormat="1" ht="13.5" x14ac:dyDescent="0.15">
      <c r="A8" s="19" t="s">
        <v>275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5"/>
    </row>
    <row r="9" spans="1:15" s="25" customFormat="1" ht="13.5" x14ac:dyDescent="0.15">
      <c r="A9" s="19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5"/>
    </row>
    <row r="10" spans="1:15" ht="13.5" x14ac:dyDescent="0.15">
      <c r="A10" s="51" t="s">
        <v>73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9"/>
    </row>
    <row r="11" spans="1:15" ht="13.5" x14ac:dyDescent="0.15">
      <c r="A11" s="19" t="s">
        <v>74</v>
      </c>
      <c r="B11" s="100">
        <v>862.17</v>
      </c>
      <c r="C11" s="100">
        <v>862.17</v>
      </c>
      <c r="D11" s="100">
        <v>862.17</v>
      </c>
      <c r="E11" s="100">
        <v>862.17</v>
      </c>
      <c r="F11" s="100">
        <v>862.17</v>
      </c>
      <c r="G11" s="100">
        <v>862.17</v>
      </c>
      <c r="H11" s="100">
        <v>862.17</v>
      </c>
      <c r="I11" s="100">
        <v>862.17</v>
      </c>
      <c r="J11" s="100">
        <v>862.17</v>
      </c>
      <c r="K11" s="100">
        <v>862.17</v>
      </c>
      <c r="L11" s="100">
        <v>862.17</v>
      </c>
      <c r="M11" s="100"/>
      <c r="N11" s="101">
        <f>SUM(B11:M11)</f>
        <v>9483.869999999999</v>
      </c>
      <c r="O11" s="19"/>
    </row>
    <row r="12" spans="1:15" ht="13.5" x14ac:dyDescent="0.15">
      <c r="A12" s="51" t="s">
        <v>67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9"/>
    </row>
    <row r="13" spans="1:15" ht="13.5" x14ac:dyDescent="0.15">
      <c r="A13" s="19" t="s">
        <v>75</v>
      </c>
      <c r="B13" s="100">
        <v>47273885.454601839</v>
      </c>
      <c r="C13" s="100">
        <v>46254802.074601784</v>
      </c>
      <c r="D13" s="100">
        <v>50926777.974601738</v>
      </c>
      <c r="E13" s="100">
        <v>47188621.09460175</v>
      </c>
      <c r="F13" s="100">
        <v>48074281.284601718</v>
      </c>
      <c r="G13" s="100">
        <v>56047314.404601678</v>
      </c>
      <c r="H13" s="100">
        <v>45725863.244601727</v>
      </c>
      <c r="I13" s="100">
        <v>44883396.824601777</v>
      </c>
      <c r="J13" s="100">
        <v>53972738.294601716</v>
      </c>
      <c r="K13" s="100">
        <v>47195455.604601778</v>
      </c>
      <c r="L13" s="100">
        <v>48674334.664601706</v>
      </c>
      <c r="M13" s="100"/>
      <c r="N13" s="101">
        <f t="shared" ref="N13:N32" si="0">SUM(B13:M13)</f>
        <v>536217470.92061925</v>
      </c>
      <c r="O13" s="19"/>
    </row>
    <row r="14" spans="1:15" ht="13.5" x14ac:dyDescent="0.15">
      <c r="A14" s="19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9"/>
    </row>
    <row r="15" spans="1:15" ht="13.5" x14ac:dyDescent="0.15">
      <c r="A15" s="19" t="s">
        <v>76</v>
      </c>
      <c r="B15" s="100">
        <v>1214027.8799999999</v>
      </c>
      <c r="C15" s="100">
        <v>1187857.07</v>
      </c>
      <c r="D15" s="100">
        <v>1307836.82</v>
      </c>
      <c r="E15" s="100">
        <v>1211838.23</v>
      </c>
      <c r="F15" s="100">
        <v>1234582.6299999999</v>
      </c>
      <c r="G15" s="100">
        <v>1426196.81</v>
      </c>
      <c r="H15" s="100">
        <v>1174273.54</v>
      </c>
      <c r="I15" s="100">
        <v>1152638.3899999999</v>
      </c>
      <c r="J15" s="100">
        <v>1386059.31</v>
      </c>
      <c r="K15" s="100">
        <v>1212013.74</v>
      </c>
      <c r="L15" s="100">
        <v>1249992.44</v>
      </c>
      <c r="M15" s="100"/>
      <c r="N15" s="101">
        <f t="shared" si="0"/>
        <v>13757316.860000001</v>
      </c>
      <c r="O15" s="19"/>
    </row>
    <row r="16" spans="1:15" ht="13.5" x14ac:dyDescent="0.15">
      <c r="A16" s="19" t="s">
        <v>77</v>
      </c>
      <c r="B16" s="100">
        <v>13851938.4</v>
      </c>
      <c r="C16" s="100">
        <v>13553332.1</v>
      </c>
      <c r="D16" s="100">
        <v>14922289.23</v>
      </c>
      <c r="E16" s="100">
        <v>13826954.699999999</v>
      </c>
      <c r="F16" s="100">
        <v>14086466.07</v>
      </c>
      <c r="G16" s="100">
        <v>16487590.869999999</v>
      </c>
      <c r="H16" s="100">
        <v>13398345.310000001</v>
      </c>
      <c r="I16" s="100">
        <v>13151490.359999999</v>
      </c>
      <c r="J16" s="100">
        <v>15814800.07</v>
      </c>
      <c r="K16" s="100">
        <v>13828957.32</v>
      </c>
      <c r="L16" s="100">
        <v>14262290.460000001</v>
      </c>
      <c r="M16" s="100"/>
      <c r="N16" s="101">
        <f t="shared" si="0"/>
        <v>157184454.89000002</v>
      </c>
      <c r="O16" s="19"/>
    </row>
    <row r="17" spans="1:15" ht="13.5" x14ac:dyDescent="0.15">
      <c r="A17" s="19" t="s">
        <v>78</v>
      </c>
      <c r="B17" s="100">
        <v>35667290.469999999</v>
      </c>
      <c r="C17" s="100">
        <v>34898410.5</v>
      </c>
      <c r="D17" s="100">
        <v>38423331.719999999</v>
      </c>
      <c r="E17" s="100">
        <v>35602960.060000002</v>
      </c>
      <c r="F17" s="100">
        <v>36271174.630000003</v>
      </c>
      <c r="G17" s="100">
        <v>42172951.240000002</v>
      </c>
      <c r="H17" s="100">
        <v>34499335.75</v>
      </c>
      <c r="I17" s="100">
        <v>33863710.109999999</v>
      </c>
      <c r="J17" s="100">
        <v>40721453.649999999</v>
      </c>
      <c r="K17" s="100">
        <v>35608116.590000004</v>
      </c>
      <c r="L17" s="100">
        <v>36723904.030000001</v>
      </c>
      <c r="M17" s="100"/>
      <c r="N17" s="101">
        <f t="shared" si="0"/>
        <v>404452638.75</v>
      </c>
      <c r="O17" s="19"/>
    </row>
    <row r="18" spans="1:15" ht="13.5" x14ac:dyDescent="0.15">
      <c r="A18" s="19" t="s">
        <v>79</v>
      </c>
      <c r="B18" s="100">
        <v>1174598.8600000001</v>
      </c>
      <c r="C18" s="100">
        <v>1149278.02</v>
      </c>
      <c r="D18" s="100">
        <v>1265361.0900000001</v>
      </c>
      <c r="E18" s="100">
        <v>1172480.32</v>
      </c>
      <c r="F18" s="100">
        <v>1194486.03</v>
      </c>
      <c r="G18" s="100">
        <v>1396088.14</v>
      </c>
      <c r="H18" s="100">
        <v>1136135.6499999999</v>
      </c>
      <c r="I18" s="100">
        <v>1115203.17</v>
      </c>
      <c r="J18" s="100">
        <v>1341043.08</v>
      </c>
      <c r="K18" s="100">
        <v>1172650.1399999999</v>
      </c>
      <c r="L18" s="100">
        <v>1209395.3600000001</v>
      </c>
      <c r="M18" s="100"/>
      <c r="N18" s="101">
        <f t="shared" si="0"/>
        <v>13326719.859999999</v>
      </c>
      <c r="O18" s="19"/>
    </row>
    <row r="19" spans="1:15" ht="13.5" x14ac:dyDescent="0.15">
      <c r="A19" s="19" t="s">
        <v>80</v>
      </c>
      <c r="B19" s="100">
        <v>7446210.6500000004</v>
      </c>
      <c r="C19" s="100">
        <v>7035692.6500000004</v>
      </c>
      <c r="D19" s="100">
        <v>7771585.5499999998</v>
      </c>
      <c r="E19" s="100">
        <v>7182780.4800000004</v>
      </c>
      <c r="F19" s="100">
        <v>7322282.71</v>
      </c>
      <c r="G19" s="100">
        <v>8688661.5600000005</v>
      </c>
      <c r="H19" s="100">
        <v>6952378.3700000001</v>
      </c>
      <c r="I19" s="100">
        <v>6819679.6900000004</v>
      </c>
      <c r="J19" s="100">
        <v>8251361.2799999993</v>
      </c>
      <c r="K19" s="100">
        <v>7183857</v>
      </c>
      <c r="L19" s="100">
        <v>7416798.4000000004</v>
      </c>
      <c r="M19" s="100"/>
      <c r="N19" s="101">
        <f t="shared" si="0"/>
        <v>82071288.340000004</v>
      </c>
      <c r="O19" s="19"/>
    </row>
    <row r="20" spans="1:15" ht="13.5" x14ac:dyDescent="0.15">
      <c r="A20" s="5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9"/>
    </row>
    <row r="21" spans="1:15" ht="13.5" x14ac:dyDescent="0.15">
      <c r="A21" s="19" t="s">
        <v>81</v>
      </c>
      <c r="B21" s="100">
        <v>56831.56</v>
      </c>
      <c r="C21" s="100">
        <v>55606.44</v>
      </c>
      <c r="D21" s="100">
        <v>61222.98</v>
      </c>
      <c r="E21" s="100">
        <v>56729.05</v>
      </c>
      <c r="F21" s="100">
        <v>57793.77</v>
      </c>
      <c r="G21" s="100">
        <v>65961.289999999994</v>
      </c>
      <c r="H21" s="100">
        <v>54970.559999999998</v>
      </c>
      <c r="I21" s="100">
        <v>53957.77</v>
      </c>
      <c r="J21" s="100">
        <v>64884.76</v>
      </c>
      <c r="K21" s="100">
        <v>56737.27</v>
      </c>
      <c r="L21" s="100">
        <v>58515.14</v>
      </c>
      <c r="M21" s="100"/>
      <c r="N21" s="101">
        <f t="shared" si="0"/>
        <v>643210.59000000008</v>
      </c>
      <c r="O21" s="19"/>
    </row>
    <row r="22" spans="1:15" ht="13.5" x14ac:dyDescent="0.15">
      <c r="A22" s="19" t="s">
        <v>82</v>
      </c>
      <c r="B22" s="100">
        <v>749083.78</v>
      </c>
      <c r="C22" s="100">
        <v>732935.77</v>
      </c>
      <c r="D22" s="100">
        <v>806966.11</v>
      </c>
      <c r="E22" s="100">
        <v>747732.71</v>
      </c>
      <c r="F22" s="100">
        <v>761766.54</v>
      </c>
      <c r="G22" s="100">
        <v>895777.92</v>
      </c>
      <c r="H22" s="100">
        <v>724554.41</v>
      </c>
      <c r="I22" s="100">
        <v>711205.02</v>
      </c>
      <c r="J22" s="100">
        <v>855231.22</v>
      </c>
      <c r="K22" s="100">
        <v>747841.01</v>
      </c>
      <c r="L22" s="100">
        <v>771274.76</v>
      </c>
      <c r="M22" s="100"/>
      <c r="N22" s="101">
        <f t="shared" si="0"/>
        <v>8504369.25</v>
      </c>
      <c r="O22" s="19"/>
    </row>
    <row r="23" spans="1:15" ht="13.5" x14ac:dyDescent="0.15">
      <c r="A23" s="19" t="s">
        <v>83</v>
      </c>
      <c r="B23" s="100">
        <v>0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/>
      <c r="N23" s="101">
        <f t="shared" si="0"/>
        <v>0</v>
      </c>
      <c r="O23" s="19"/>
    </row>
    <row r="24" spans="1:15" ht="13.5" x14ac:dyDescent="0.15">
      <c r="A24" s="19" t="s">
        <v>84</v>
      </c>
      <c r="B24" s="100">
        <v>933415.83</v>
      </c>
      <c r="C24" s="100">
        <v>913294.18</v>
      </c>
      <c r="D24" s="100">
        <v>1005541.65</v>
      </c>
      <c r="E24" s="100">
        <v>931732.3</v>
      </c>
      <c r="F24" s="100">
        <v>949219.53</v>
      </c>
      <c r="G24" s="100">
        <v>1087278.78</v>
      </c>
      <c r="H24" s="100">
        <v>902850.37</v>
      </c>
      <c r="I24" s="100">
        <v>886215.99</v>
      </c>
      <c r="J24" s="100">
        <v>1065683.69</v>
      </c>
      <c r="K24" s="100">
        <v>931867.25</v>
      </c>
      <c r="L24" s="100">
        <v>961067.5</v>
      </c>
      <c r="M24" s="100"/>
      <c r="N24" s="101">
        <f t="shared" si="0"/>
        <v>10568167.07</v>
      </c>
      <c r="O24" s="19"/>
    </row>
    <row r="25" spans="1:15" ht="13.5" x14ac:dyDescent="0.15">
      <c r="A25" s="19" t="s">
        <v>85</v>
      </c>
      <c r="B25" s="100">
        <v>88220.49</v>
      </c>
      <c r="C25" s="100">
        <v>86318.720000000001</v>
      </c>
      <c r="D25" s="100">
        <v>95037.37</v>
      </c>
      <c r="E25" s="100">
        <v>88061.38</v>
      </c>
      <c r="F25" s="100">
        <v>89714.16</v>
      </c>
      <c r="G25" s="100">
        <v>102978.64</v>
      </c>
      <c r="H25" s="100">
        <v>85331.64</v>
      </c>
      <c r="I25" s="100">
        <v>83759.47</v>
      </c>
      <c r="J25" s="100">
        <v>100721.61</v>
      </c>
      <c r="K25" s="100">
        <v>88074.13</v>
      </c>
      <c r="L25" s="100">
        <v>90833.95</v>
      </c>
      <c r="M25" s="100"/>
      <c r="N25" s="101">
        <f t="shared" si="0"/>
        <v>999051.55999999994</v>
      </c>
      <c r="O25" s="19"/>
    </row>
    <row r="26" spans="1:15" ht="13.5" x14ac:dyDescent="0.15">
      <c r="A26" s="19" t="s">
        <v>86</v>
      </c>
      <c r="B26" s="100">
        <v>8254079.0800000001</v>
      </c>
      <c r="C26" s="100">
        <v>8076145.8600000003</v>
      </c>
      <c r="D26" s="100">
        <v>8891878.6500000004</v>
      </c>
      <c r="E26" s="100">
        <v>8239191.8200000003</v>
      </c>
      <c r="F26" s="100">
        <v>8393829.1899999995</v>
      </c>
      <c r="G26" s="100">
        <v>9695550.3699999992</v>
      </c>
      <c r="H26" s="100">
        <v>7983792.4900000002</v>
      </c>
      <c r="I26" s="100">
        <v>7836696.8099999996</v>
      </c>
      <c r="J26" s="100">
        <v>9423707.1099999994</v>
      </c>
      <c r="K26" s="100">
        <v>8240385.1399999997</v>
      </c>
      <c r="L26" s="100">
        <v>8498599.25</v>
      </c>
      <c r="M26" s="100"/>
      <c r="N26" s="101">
        <f t="shared" si="0"/>
        <v>93533855.769999996</v>
      </c>
      <c r="O26" s="19"/>
    </row>
    <row r="27" spans="1:15" ht="13.5" x14ac:dyDescent="0.15">
      <c r="A27" s="19" t="s">
        <v>87</v>
      </c>
      <c r="B27" s="100">
        <v>42122.37</v>
      </c>
      <c r="C27" s="100">
        <v>41214.339999999997</v>
      </c>
      <c r="D27" s="100">
        <v>45377.21</v>
      </c>
      <c r="E27" s="100">
        <v>42046.400000000001</v>
      </c>
      <c r="F27" s="100">
        <v>42835.55</v>
      </c>
      <c r="G27" s="100">
        <v>49644.37</v>
      </c>
      <c r="H27" s="100">
        <v>40743.040000000001</v>
      </c>
      <c r="I27" s="100">
        <v>39992.379999999997</v>
      </c>
      <c r="J27" s="100">
        <v>48091.24</v>
      </c>
      <c r="K27" s="100">
        <v>42052.49</v>
      </c>
      <c r="L27" s="100">
        <v>43370.21</v>
      </c>
      <c r="M27" s="100"/>
      <c r="N27" s="101">
        <f t="shared" si="0"/>
        <v>477489.6</v>
      </c>
      <c r="O27" s="19"/>
    </row>
    <row r="28" spans="1:15" ht="13.5" x14ac:dyDescent="0.15">
      <c r="A28" s="19" t="s">
        <v>88</v>
      </c>
      <c r="B28" s="100">
        <v>3169142.94</v>
      </c>
      <c r="C28" s="100">
        <v>3100825.71</v>
      </c>
      <c r="D28" s="100">
        <v>3414025.25</v>
      </c>
      <c r="E28" s="100">
        <v>3163426.99</v>
      </c>
      <c r="F28" s="100">
        <v>3222799.81</v>
      </c>
      <c r="G28" s="100">
        <v>3739005.27</v>
      </c>
      <c r="H28" s="100">
        <v>3065366.75</v>
      </c>
      <c r="I28" s="100">
        <v>3008889.56</v>
      </c>
      <c r="J28" s="100">
        <v>3618220.1</v>
      </c>
      <c r="K28" s="100">
        <v>3163885.17</v>
      </c>
      <c r="L28" s="100">
        <v>3263026.14</v>
      </c>
      <c r="M28" s="100"/>
      <c r="N28" s="101">
        <f t="shared" si="0"/>
        <v>35928613.690000005</v>
      </c>
      <c r="O28" s="19"/>
    </row>
    <row r="29" spans="1:15" ht="13.5" x14ac:dyDescent="0.15">
      <c r="A29" s="19" t="s">
        <v>89</v>
      </c>
      <c r="B29" s="100">
        <v>24314.959999999999</v>
      </c>
      <c r="C29" s="100">
        <v>23790.799999999999</v>
      </c>
      <c r="D29" s="100">
        <v>26193.8</v>
      </c>
      <c r="E29" s="100">
        <v>24271.11</v>
      </c>
      <c r="F29" s="100">
        <v>24726.639999999999</v>
      </c>
      <c r="G29" s="100">
        <v>29022.080000000002</v>
      </c>
      <c r="H29" s="100">
        <v>23518.75</v>
      </c>
      <c r="I29" s="100">
        <v>23085.43</v>
      </c>
      <c r="J29" s="100">
        <v>27760.46</v>
      </c>
      <c r="K29" s="100">
        <v>24274.62</v>
      </c>
      <c r="L29" s="100">
        <v>25035.27</v>
      </c>
      <c r="M29" s="100"/>
      <c r="N29" s="101">
        <f t="shared" si="0"/>
        <v>275993.92</v>
      </c>
      <c r="O29" s="19"/>
    </row>
    <row r="30" spans="1:15" ht="13.5" x14ac:dyDescent="0.15">
      <c r="A30" s="19" t="s">
        <v>90</v>
      </c>
      <c r="B30" s="100">
        <v>1428577.32</v>
      </c>
      <c r="C30" s="100">
        <v>1397781.47</v>
      </c>
      <c r="D30" s="100">
        <v>1538964.68</v>
      </c>
      <c r="E30" s="100">
        <v>1426000.7</v>
      </c>
      <c r="F30" s="100">
        <v>1452764.61</v>
      </c>
      <c r="G30" s="100">
        <v>1687717.59</v>
      </c>
      <c r="H30" s="100">
        <v>1381797.38</v>
      </c>
      <c r="I30" s="100">
        <v>1356338.75</v>
      </c>
      <c r="J30" s="100">
        <v>1631011.06</v>
      </c>
      <c r="K30" s="100">
        <v>1426207.24</v>
      </c>
      <c r="L30" s="100">
        <v>1470897.72</v>
      </c>
      <c r="M30" s="100"/>
      <c r="N30" s="101">
        <f t="shared" si="0"/>
        <v>16198058.520000001</v>
      </c>
      <c r="O30" s="19"/>
    </row>
    <row r="31" spans="1:15" ht="13.5" x14ac:dyDescent="0.15">
      <c r="A31" s="19" t="s">
        <v>91</v>
      </c>
      <c r="B31" s="100">
        <v>127033.19</v>
      </c>
      <c r="C31" s="100">
        <v>124294.74</v>
      </c>
      <c r="D31" s="100">
        <v>136849.15</v>
      </c>
      <c r="E31" s="100">
        <v>126804.07</v>
      </c>
      <c r="F31" s="100">
        <v>129184</v>
      </c>
      <c r="G31" s="100">
        <v>150276.32</v>
      </c>
      <c r="H31" s="100">
        <v>122873.39</v>
      </c>
      <c r="I31" s="100">
        <v>120609.53</v>
      </c>
      <c r="J31" s="100">
        <v>145034.18</v>
      </c>
      <c r="K31" s="100">
        <v>126822.44</v>
      </c>
      <c r="L31" s="100">
        <v>130796.44</v>
      </c>
      <c r="M31" s="100"/>
      <c r="N31" s="101">
        <f t="shared" si="0"/>
        <v>1440577.45</v>
      </c>
      <c r="O31" s="19"/>
    </row>
    <row r="32" spans="1:15" ht="13.5" x14ac:dyDescent="0.15">
      <c r="A32" s="19" t="s">
        <v>92</v>
      </c>
      <c r="B32" s="100">
        <v>1847842.83</v>
      </c>
      <c r="C32" s="100">
        <v>1808008.88</v>
      </c>
      <c r="D32" s="100">
        <v>1990627.19</v>
      </c>
      <c r="E32" s="100">
        <v>1844510.02</v>
      </c>
      <c r="F32" s="100">
        <v>1879128.73</v>
      </c>
      <c r="G32" s="100">
        <v>2199167.2999999998</v>
      </c>
      <c r="H32" s="100">
        <v>1787333.7</v>
      </c>
      <c r="I32" s="100">
        <v>1754403.36</v>
      </c>
      <c r="J32" s="100">
        <v>2109687.77</v>
      </c>
      <c r="K32" s="100">
        <v>1844777.17</v>
      </c>
      <c r="L32" s="100">
        <v>1902583.63</v>
      </c>
      <c r="M32" s="100"/>
      <c r="N32" s="101">
        <f t="shared" si="0"/>
        <v>20968070.579999994</v>
      </c>
      <c r="O32" s="19"/>
    </row>
    <row r="33" spans="1:15" ht="13.5" x14ac:dyDescent="0.15">
      <c r="A33" s="57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ht="13.5" x14ac:dyDescent="0.15">
      <c r="A34" s="51" t="s">
        <v>62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ht="13.5" x14ac:dyDescent="0.15">
      <c r="A35" s="19" t="s">
        <v>93</v>
      </c>
      <c r="B35" s="100">
        <v>73457.320000000007</v>
      </c>
      <c r="C35" s="100">
        <v>71873.8</v>
      </c>
      <c r="D35" s="100">
        <v>79133.429999999993</v>
      </c>
      <c r="E35" s="100">
        <v>73324.84</v>
      </c>
      <c r="F35" s="100">
        <v>74701.03</v>
      </c>
      <c r="G35" s="100">
        <v>86582.62</v>
      </c>
      <c r="H35" s="100">
        <v>71051.899999999994</v>
      </c>
      <c r="I35" s="100">
        <v>69742.820000000007</v>
      </c>
      <c r="J35" s="100">
        <v>83866.45</v>
      </c>
      <c r="K35" s="100">
        <v>73335.460000000006</v>
      </c>
      <c r="L35" s="100">
        <v>75633.440000000002</v>
      </c>
      <c r="M35" s="100"/>
      <c r="N35" s="101">
        <f t="shared" ref="N35:N40" si="1">SUM(B35:M35)</f>
        <v>832703.10999999987</v>
      </c>
      <c r="O35" s="19"/>
    </row>
    <row r="36" spans="1:15" ht="13.5" x14ac:dyDescent="0.15">
      <c r="A36" s="19" t="s">
        <v>94</v>
      </c>
      <c r="B36" s="100">
        <v>6109044.6799999997</v>
      </c>
      <c r="C36" s="100">
        <v>5977351.9699999997</v>
      </c>
      <c r="D36" s="100">
        <v>6581095.6500000004</v>
      </c>
      <c r="E36" s="100">
        <v>6098026.25</v>
      </c>
      <c r="F36" s="100">
        <v>6212477.1299999999</v>
      </c>
      <c r="G36" s="100">
        <v>7212145.7599999998</v>
      </c>
      <c r="H36" s="100">
        <v>5908998.9900000002</v>
      </c>
      <c r="I36" s="100">
        <v>5800129.9000000004</v>
      </c>
      <c r="J36" s="100">
        <v>6974714.8300000001</v>
      </c>
      <c r="K36" s="100">
        <v>6098909.4500000002</v>
      </c>
      <c r="L36" s="100">
        <v>6290020</v>
      </c>
      <c r="M36" s="100"/>
      <c r="N36" s="101">
        <f t="shared" si="1"/>
        <v>69262914.609999999</v>
      </c>
      <c r="O36" s="19"/>
    </row>
    <row r="37" spans="1:15" ht="14.25" x14ac:dyDescent="0.2">
      <c r="A37" s="19" t="s">
        <v>95</v>
      </c>
      <c r="B37" s="100">
        <v>284179.39</v>
      </c>
      <c r="C37" s="100">
        <v>278053.33</v>
      </c>
      <c r="D37" s="100">
        <v>306138.15999999997</v>
      </c>
      <c r="E37" s="100">
        <v>283666.83</v>
      </c>
      <c r="F37" s="100">
        <v>288990.84000000003</v>
      </c>
      <c r="G37" s="100">
        <v>336528.72</v>
      </c>
      <c r="H37" s="100">
        <v>274873.7</v>
      </c>
      <c r="I37" s="100">
        <v>269809.34999999998</v>
      </c>
      <c r="J37" s="100">
        <v>324448.46999999997</v>
      </c>
      <c r="K37" s="100">
        <v>283707.92</v>
      </c>
      <c r="L37" s="100">
        <v>292597.96000000002</v>
      </c>
      <c r="M37" s="100"/>
      <c r="N37" s="101">
        <f t="shared" si="1"/>
        <v>3222994.67</v>
      </c>
      <c r="O37" s="19"/>
    </row>
    <row r="38" spans="1:15" ht="14.25" x14ac:dyDescent="0.2">
      <c r="A38" s="19" t="s">
        <v>96</v>
      </c>
      <c r="B38" s="100">
        <v>2512443.86</v>
      </c>
      <c r="C38" s="100">
        <v>2458283.1</v>
      </c>
      <c r="D38" s="100">
        <v>2706582.49</v>
      </c>
      <c r="E38" s="100">
        <v>2507912.36</v>
      </c>
      <c r="F38" s="100">
        <v>2554982.14</v>
      </c>
      <c r="G38" s="100">
        <v>2965326.12</v>
      </c>
      <c r="H38" s="100">
        <v>2430171.83</v>
      </c>
      <c r="I38" s="100">
        <v>2385397.64</v>
      </c>
      <c r="J38" s="100">
        <v>2868464.77</v>
      </c>
      <c r="K38" s="100">
        <v>2508275.59</v>
      </c>
      <c r="L38" s="100">
        <v>2586872.9</v>
      </c>
      <c r="M38" s="100"/>
      <c r="N38" s="101">
        <f t="shared" si="1"/>
        <v>28484712.799999997</v>
      </c>
      <c r="O38" s="19"/>
    </row>
    <row r="39" spans="1:15" ht="14.25" x14ac:dyDescent="0.2">
      <c r="A39" s="19" t="s">
        <v>97</v>
      </c>
      <c r="B39" s="100">
        <v>92584.75</v>
      </c>
      <c r="C39" s="100">
        <v>90588.9</v>
      </c>
      <c r="D39" s="100">
        <v>99738.85</v>
      </c>
      <c r="E39" s="100">
        <v>92417.76</v>
      </c>
      <c r="F39" s="100">
        <v>94152.31</v>
      </c>
      <c r="G39" s="100">
        <v>108848.4</v>
      </c>
      <c r="H39" s="100">
        <v>89552.99</v>
      </c>
      <c r="I39" s="100">
        <v>87903.039999999994</v>
      </c>
      <c r="J39" s="100">
        <v>105704.29</v>
      </c>
      <c r="K39" s="100">
        <v>92431.15</v>
      </c>
      <c r="L39" s="100">
        <v>95327.5</v>
      </c>
      <c r="M39" s="100"/>
      <c r="N39" s="101">
        <f t="shared" si="1"/>
        <v>1049249.94</v>
      </c>
      <c r="O39" s="19"/>
    </row>
    <row r="40" spans="1:15" ht="14.25" x14ac:dyDescent="0.2">
      <c r="A40" s="19" t="s">
        <v>98</v>
      </c>
      <c r="B40" s="100">
        <v>17919.28</v>
      </c>
      <c r="C40" s="100">
        <v>17532.990000000002</v>
      </c>
      <c r="D40" s="100">
        <v>19303.91</v>
      </c>
      <c r="E40" s="100">
        <v>17886.96</v>
      </c>
      <c r="F40" s="100">
        <v>18222.669999999998</v>
      </c>
      <c r="G40" s="100">
        <v>21123.200000000001</v>
      </c>
      <c r="H40" s="100">
        <v>17332.5</v>
      </c>
      <c r="I40" s="100">
        <v>17013.16</v>
      </c>
      <c r="J40" s="100">
        <v>20458.490000000002</v>
      </c>
      <c r="K40" s="100">
        <v>17889.55</v>
      </c>
      <c r="L40" s="100">
        <v>18450.12</v>
      </c>
      <c r="M40" s="100"/>
      <c r="N40" s="101">
        <f t="shared" si="1"/>
        <v>203132.83</v>
      </c>
      <c r="O40" s="19"/>
    </row>
    <row r="41" spans="1:15" ht="14.25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ht="14.25" x14ac:dyDescent="0.2">
      <c r="A42" s="53" t="s">
        <v>99</v>
      </c>
      <c r="B42" s="101">
        <f>SUM(B11:B40)</f>
        <v>132439107.51460183</v>
      </c>
      <c r="C42" s="101">
        <f t="shared" ref="C42:M42" si="2">SUM(C11:C40)</f>
        <v>129334135.58460176</v>
      </c>
      <c r="D42" s="101">
        <f t="shared" si="2"/>
        <v>142422721.08460176</v>
      </c>
      <c r="E42" s="101">
        <f t="shared" si="2"/>
        <v>131950238.60460171</v>
      </c>
      <c r="F42" s="101">
        <f t="shared" si="2"/>
        <v>134431424.1746017</v>
      </c>
      <c r="G42" s="101">
        <f t="shared" si="2"/>
        <v>156652599.94460174</v>
      </c>
      <c r="H42" s="101">
        <f t="shared" si="2"/>
        <v>127852308.42460175</v>
      </c>
      <c r="I42" s="101">
        <f t="shared" si="2"/>
        <v>125492130.69460176</v>
      </c>
      <c r="J42" s="101">
        <f t="shared" si="2"/>
        <v>150956008.35460177</v>
      </c>
      <c r="K42" s="101">
        <f t="shared" si="2"/>
        <v>131969385.61460179</v>
      </c>
      <c r="L42" s="101">
        <f t="shared" si="2"/>
        <v>136112479.45460171</v>
      </c>
      <c r="M42" s="101">
        <f t="shared" si="2"/>
        <v>0</v>
      </c>
      <c r="N42" s="82">
        <f>SUM(N11:N28)</f>
        <v>1357674131.0206189</v>
      </c>
      <c r="O42" s="19"/>
    </row>
    <row r="43" spans="1:15" ht="14.25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</sheetData>
  <pageMargins left="0.25" right="0.25" top="0.75" bottom="0.75" header="0.3" footer="0.3"/>
  <pageSetup paperSize="5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SUMMARY</vt:lpstr>
      <vt:lpstr>BCCRT</vt:lpstr>
      <vt:lpstr>SCCRT</vt:lpstr>
      <vt:lpstr>CIG TAX</vt:lpstr>
      <vt:lpstr>LIQ TAX</vt:lpstr>
      <vt:lpstr>RPTT</vt:lpstr>
      <vt:lpstr>Gov't Services</vt:lpstr>
      <vt:lpstr>CTX DISTRIBUTION</vt:lpstr>
      <vt:lpstr>MONTHLY CL</vt:lpstr>
      <vt:lpstr>MONTHLY WA</vt:lpstr>
      <vt:lpstr>MONTHLY WP</vt:lpstr>
      <vt:lpstr>SCCRT In State</vt:lpstr>
      <vt:lpstr>SCCRT Out of State</vt:lpstr>
      <vt:lpstr>BCCRT!Print_Area</vt:lpstr>
      <vt:lpstr>'MONTHLY CL'!Print_Area</vt:lpstr>
      <vt:lpstr>SCCRT!Print_Area</vt:lpstr>
      <vt:lpstr>'CTX DISTRIBUTION'!Print_Titles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Pelham</dc:creator>
  <cp:lastModifiedBy>Michael Hoffer</cp:lastModifiedBy>
  <cp:lastPrinted>2023-09-25T21:23:49Z</cp:lastPrinted>
  <dcterms:created xsi:type="dcterms:W3CDTF">2014-09-26T18:28:29Z</dcterms:created>
  <dcterms:modified xsi:type="dcterms:W3CDTF">2024-07-29T23:17:28Z</dcterms:modified>
</cp:coreProperties>
</file>