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B0FDF7E9-620E-4220-A6D5-42039E1E7C4B}" xr6:coauthVersionLast="43" xr6:coauthVersionMax="45" xr10:uidLastSave="{00000000-0000-0000-0000-000000000000}"/>
  <bookViews>
    <workbookView xWindow="28680" yWindow="-120" windowWidth="29040" windowHeight="15840" tabRatio="766" activeTab="3" xr2:uid="{00000000-000D-0000-FFFF-FFFF00000000}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WA" sheetId="12" r:id="rId9"/>
    <sheet name="MONTHLY WP" sheetId="16" r:id="rId10"/>
    <sheet name="SCCRT In State" sheetId="14" r:id="rId11"/>
    <sheet name="SCCRT Out of State" sheetId="15" r:id="rId12"/>
  </sheets>
  <definedNames>
    <definedName name="_xlnm.Print_Area" localSheetId="1">BCCRT!$A$1:$N$39</definedName>
    <definedName name="_xlnm.Print_Area" localSheetId="2">SCCRT!$A$1:$N$39</definedName>
    <definedName name="_xlnm.Print_Titles" localSheetId="7">'CTX DISTRIBUTION'!$1:$2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7" l="1"/>
  <c r="M27" i="7" l="1"/>
  <c r="L36" i="7" l="1"/>
  <c r="I36" i="7" l="1"/>
  <c r="K36" i="7" l="1"/>
  <c r="K26" i="8" l="1"/>
  <c r="K35" i="7" l="1"/>
  <c r="J7" i="14" l="1"/>
  <c r="J36" i="7" l="1"/>
  <c r="J27" i="7" l="1"/>
  <c r="H29" i="7" l="1"/>
  <c r="G36" i="7" l="1"/>
  <c r="F35" i="7" l="1"/>
  <c r="F36" i="7" l="1"/>
  <c r="E36" i="7" l="1"/>
  <c r="D36" i="7" l="1"/>
  <c r="C36" i="7" l="1"/>
  <c r="C23" i="14" l="1"/>
  <c r="D23" i="14"/>
  <c r="E23" i="14"/>
  <c r="F23" i="14"/>
  <c r="G23" i="14"/>
  <c r="H23" i="14"/>
  <c r="I23" i="14"/>
  <c r="J23" i="14"/>
  <c r="K23" i="14"/>
  <c r="L23" i="14"/>
  <c r="M23" i="14"/>
  <c r="B23" i="14"/>
  <c r="B36" i="7" l="1"/>
  <c r="M21" i="16" l="1"/>
  <c r="L21" i="16"/>
  <c r="K21" i="16"/>
  <c r="J21" i="16"/>
  <c r="I21" i="16"/>
  <c r="H21" i="16"/>
  <c r="G21" i="16"/>
  <c r="F21" i="16"/>
  <c r="E21" i="16"/>
  <c r="D21" i="16"/>
  <c r="C21" i="16"/>
  <c r="B21" i="16"/>
  <c r="N21" i="16" s="1"/>
  <c r="N19" i="16"/>
  <c r="N16" i="16"/>
  <c r="N15" i="16"/>
  <c r="N14" i="16"/>
  <c r="N12" i="16"/>
  <c r="N10" i="16"/>
  <c r="N34" i="7" l="1"/>
  <c r="C29" i="12" l="1"/>
  <c r="D29" i="12"/>
  <c r="B29" i="12"/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H23" i="15" l="1"/>
  <c r="B23" i="15"/>
  <c r="N284" i="11" l="1"/>
  <c r="M23" i="15" l="1"/>
  <c r="L23" i="15"/>
  <c r="K23" i="15"/>
  <c r="J23" i="15"/>
  <c r="I23" i="15"/>
  <c r="G23" i="15"/>
  <c r="F23" i="15"/>
  <c r="E23" i="15"/>
  <c r="D23" i="15"/>
  <c r="C23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24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K29" i="12"/>
  <c r="J29" i="12"/>
  <c r="I29" i="12"/>
  <c r="H29" i="12"/>
  <c r="G29" i="12"/>
  <c r="F29" i="12"/>
  <c r="E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2" i="11"/>
  <c r="N300" i="11"/>
  <c r="N297" i="11"/>
  <c r="N296" i="11"/>
  <c r="N295" i="11"/>
  <c r="N293" i="11"/>
  <c r="N291" i="11"/>
  <c r="N287" i="11"/>
  <c r="N285" i="11"/>
  <c r="N283" i="11"/>
  <c r="N282" i="11"/>
  <c r="N281" i="11"/>
  <c r="N280" i="11"/>
  <c r="N277" i="11"/>
  <c r="N276" i="11"/>
  <c r="N274" i="11"/>
  <c r="N271" i="11"/>
  <c r="N270" i="11"/>
  <c r="N269" i="11"/>
  <c r="N265" i="11"/>
  <c r="N263" i="11"/>
  <c r="N260" i="11"/>
  <c r="N256" i="11"/>
  <c r="N254" i="11"/>
  <c r="N251" i="11"/>
  <c r="N249" i="11"/>
  <c r="N245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2" i="11"/>
  <c r="N220" i="11"/>
  <c r="N217" i="11"/>
  <c r="N213" i="11"/>
  <c r="N211" i="11"/>
  <c r="N210" i="11"/>
  <c r="N209" i="11"/>
  <c r="N208" i="11"/>
  <c r="N207" i="11"/>
  <c r="N206" i="11"/>
  <c r="N205" i="11"/>
  <c r="N204" i="11"/>
  <c r="N201" i="11"/>
  <c r="N200" i="11"/>
  <c r="N198" i="11"/>
  <c r="N195" i="11"/>
  <c r="N194" i="11"/>
  <c r="N190" i="11"/>
  <c r="N188" i="11"/>
  <c r="N187" i="11"/>
  <c r="N186" i="11"/>
  <c r="N183" i="11"/>
  <c r="N182" i="11"/>
  <c r="N181" i="11"/>
  <c r="N179" i="11"/>
  <c r="N177" i="11"/>
  <c r="N173" i="11"/>
  <c r="N171" i="11"/>
  <c r="N168" i="11"/>
  <c r="N167" i="11"/>
  <c r="N166" i="11"/>
  <c r="N164" i="11"/>
  <c r="N161" i="11"/>
  <c r="N157" i="11"/>
  <c r="N155" i="11"/>
  <c r="N154" i="11"/>
  <c r="N153" i="11"/>
  <c r="N152" i="11"/>
  <c r="N151" i="11"/>
  <c r="N150" i="11"/>
  <c r="N149" i="11"/>
  <c r="N148" i="11"/>
  <c r="N147" i="11"/>
  <c r="N144" i="11"/>
  <c r="N142" i="11"/>
  <c r="N138" i="11"/>
  <c r="N136" i="11"/>
  <c r="N135" i="11"/>
  <c r="N132" i="11"/>
  <c r="N131" i="11"/>
  <c r="N129" i="11"/>
  <c r="N126" i="11"/>
  <c r="N122" i="11"/>
  <c r="N120" i="11"/>
  <c r="N119" i="11"/>
  <c r="N117" i="11"/>
  <c r="N113" i="11"/>
  <c r="N111" i="11"/>
  <c r="N110" i="11"/>
  <c r="N109" i="11"/>
  <c r="N107" i="11"/>
  <c r="N106" i="11"/>
  <c r="N105" i="11"/>
  <c r="N104" i="11"/>
  <c r="N102" i="11"/>
  <c r="N99" i="11"/>
  <c r="N98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8" i="11"/>
  <c r="N56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5" i="11"/>
  <c r="N34" i="11"/>
  <c r="N33" i="11"/>
  <c r="N32" i="11"/>
  <c r="N31" i="11"/>
  <c r="N29" i="11"/>
  <c r="N27" i="11"/>
  <c r="N23" i="11"/>
  <c r="N21" i="11"/>
  <c r="N20" i="11"/>
  <c r="N17" i="11"/>
  <c r="N15" i="11"/>
  <c r="N11" i="11"/>
  <c r="N9" i="11"/>
  <c r="N8" i="11"/>
  <c r="N5" i="11"/>
  <c r="A39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1" i="10"/>
  <c r="G24" i="4" s="1"/>
  <c r="N20" i="10"/>
  <c r="G23" i="4" s="1"/>
  <c r="N19" i="10"/>
  <c r="G22" i="4" s="1"/>
  <c r="N18" i="10"/>
  <c r="G21" i="4" s="1"/>
  <c r="N17" i="10"/>
  <c r="G20" i="4" s="1"/>
  <c r="N16" i="10"/>
  <c r="G19" i="4" s="1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N6" i="10"/>
  <c r="G9" i="4" s="1"/>
  <c r="A39" i="9"/>
  <c r="M24" i="9"/>
  <c r="L24" i="9"/>
  <c r="K24" i="9"/>
  <c r="J24" i="9"/>
  <c r="I24" i="9"/>
  <c r="H24" i="9"/>
  <c r="G24" i="9"/>
  <c r="F24" i="9"/>
  <c r="E24" i="9"/>
  <c r="D24" i="9"/>
  <c r="C24" i="9"/>
  <c r="B24" i="9"/>
  <c r="N22" i="9"/>
  <c r="F25" i="4" s="1"/>
  <c r="N21" i="9"/>
  <c r="F24" i="4" s="1"/>
  <c r="N20" i="9"/>
  <c r="F23" i="4" s="1"/>
  <c r="N19" i="9"/>
  <c r="F22" i="4" s="1"/>
  <c r="N18" i="9"/>
  <c r="F21" i="4" s="1"/>
  <c r="N17" i="9"/>
  <c r="F20" i="4" s="1"/>
  <c r="N16" i="9"/>
  <c r="F19" i="4" s="1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H47" i="8"/>
  <c r="G47" i="8"/>
  <c r="F47" i="8"/>
  <c r="E47" i="8"/>
  <c r="D47" i="8"/>
  <c r="C47" i="8"/>
  <c r="B47" i="8"/>
  <c r="N46" i="8"/>
  <c r="N45" i="8"/>
  <c r="N44" i="8"/>
  <c r="N43" i="8"/>
  <c r="N42" i="8"/>
  <c r="N38" i="8"/>
  <c r="N37" i="8"/>
  <c r="N36" i="8"/>
  <c r="N35" i="8"/>
  <c r="N33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G29" i="8" s="1"/>
  <c r="F24" i="8"/>
  <c r="F29" i="8" s="1"/>
  <c r="E24" i="8"/>
  <c r="E29" i="8" s="1"/>
  <c r="D24" i="8"/>
  <c r="D29" i="8" s="1"/>
  <c r="C24" i="8"/>
  <c r="C29" i="8" s="1"/>
  <c r="B24" i="8"/>
  <c r="B29" i="8" s="1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7" i="7"/>
  <c r="N36" i="7"/>
  <c r="N35" i="7"/>
  <c r="N33" i="7"/>
  <c r="O33" i="7" s="1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F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B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N29" i="12" l="1"/>
  <c r="H9" i="4"/>
  <c r="N23" i="14"/>
  <c r="N308" i="11"/>
  <c r="N24" i="10"/>
  <c r="N24" i="9"/>
  <c r="E27" i="4"/>
  <c r="N24" i="7"/>
  <c r="N31" i="7" s="1"/>
  <c r="C27" i="4"/>
  <c r="N24" i="5"/>
  <c r="N28" i="5" s="1"/>
  <c r="N23" i="15"/>
  <c r="G10" i="4"/>
  <c r="G27" i="4" s="1"/>
  <c r="F10" i="4"/>
  <c r="N39" i="8"/>
  <c r="N47" i="8"/>
  <c r="H20" i="4"/>
  <c r="N24" i="8"/>
  <c r="N29" i="8" s="1"/>
  <c r="H12" i="4"/>
  <c r="H18" i="4"/>
  <c r="D10" i="4"/>
  <c r="D27" i="4" s="1"/>
  <c r="H14" i="4"/>
  <c r="H16" i="4"/>
  <c r="H22" i="4"/>
  <c r="H24" i="4"/>
  <c r="H11" i="4"/>
  <c r="H15" i="4"/>
  <c r="H19" i="4"/>
  <c r="H23" i="4"/>
  <c r="N24" i="6"/>
  <c r="N28" i="6" s="1"/>
  <c r="N30" i="6" s="1"/>
  <c r="H13" i="4"/>
  <c r="H17" i="4"/>
  <c r="H21" i="4"/>
  <c r="H25" i="4"/>
  <c r="B27" i="4"/>
  <c r="H10" i="4" l="1"/>
  <c r="H27" i="4" s="1"/>
  <c r="F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marih</author>
    <author>Kevin L. Williams</author>
    <author>Valued Gateway Client</author>
  </authors>
  <commentList>
    <comment ref="A2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N27" authorId="1" shapeId="0" xr:uid="{181B8949-0140-4D10-966E-AF1E6B0FD684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8/5/20 This number may differ from that reported in 606304 9620 due to refunds related to CIG Civil Penalties or Licenses</t>
        </r>
      </text>
    </comment>
    <comment ref="A2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D29" authorId="1" shapeId="0" xr:uid="{FAC46B42-2096-453C-AA39-1A090D31FC74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11-9-20 Difference from Stat report is $0.03 due to change in calculation from TEs; correction made in the October period</t>
        </r>
      </text>
    </comment>
    <comment ref="E29" authorId="1" shapeId="0" xr:uid="{F9195E82-3FFC-493C-9B9B-E328AED4E5CB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12/8/20 Reported amount differs from CIG Stat report due to corrections made for July and September distributions of -$0.02 and -$0.03 respectively</t>
        </r>
      </text>
    </comment>
    <comment ref="A3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2" shapeId="0" xr:uid="{00000000-0006-0000-0300-000006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34" authorId="1" shapeId="0" xr:uid="{5AAF6A3D-3AA6-46E8-8519-1B76580D8FAE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1/2/20 TAS Distribution Summary report for OTL
from BA 606304 9653 to 2361 3601; change created by SB81</t>
        </r>
      </text>
    </comment>
    <comment ref="A35" authorId="1" shapeId="0" xr:uid="{1D28F1A0-83AF-4FC1-BC3F-6F4CC547AAFD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10-2-19  Civil Penalties levied on CIG and OTP as reported by TAS Distribution Summary</t>
        </r>
      </text>
    </comment>
    <comment ref="F35" authorId="1" shapeId="0" xr:uid="{C412A9A2-A044-4FB1-832C-270ED45B1A17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2.5.21 CIG and OTP Civil Penalties</t>
        </r>
      </text>
    </comment>
    <comment ref="I35" authorId="1" shapeId="0" xr:uid="{41677DD6-35CE-4D07-BE48-C1A0DCB7A51F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8.31.21 CIG and OTP Civil Penalties</t>
        </r>
      </text>
    </comment>
    <comment ref="A36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 due to prior period futures distributing in the current period; then use Distribution report. This total is also at the bottom of the BWL TAS report.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Pelham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23" authorId="0" shapeId="0" xr:uid="{36011B62-1789-4F48-8FF5-1299B9D3858A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12/17/20 Alternate distribution stipulation provided by interlocal agreement is complete for FY21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" authorId="0" shapeId="0" xr:uid="{680C610B-ECFF-4DE5-971F-BCB6DCC1375B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9/30/19  This should come from the TAS Distribution report as it is comparing collections in each county, where previously we were using the CTX in-state totals which represent what is being reported as in-state, i.e. collections less STAR bond, or SCCR in-state available to distribute</t>
        </r>
      </text>
    </comment>
  </commentList>
</comments>
</file>

<file path=xl/sharedStrings.xml><?xml version="1.0" encoding="utf-8"?>
<sst xmlns="http://schemas.openxmlformats.org/spreadsheetml/2006/main" count="630" uniqueCount="274">
  <si>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</si>
  <si>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</si>
  <si>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</si>
  <si>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</si>
  <si>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</si>
  <si>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</si>
  <si>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</si>
  <si>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</si>
  <si>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</si>
  <si>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</si>
  <si>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</si>
  <si>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</si>
  <si>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</si>
  <si>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</si>
  <si>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</si>
  <si>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</si>
  <si>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</si>
  <si>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</si>
  <si>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</si>
  <si>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</si>
  <si>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</si>
  <si>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</si>
  <si>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</si>
  <si>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</si>
  <si>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</si>
  <si>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</si>
  <si>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</si>
  <si>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</si>
  <si>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</si>
  <si>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</si>
  <si>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</si>
  <si>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</si>
  <si>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</si>
  <si>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</si>
  <si>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</si>
  <si>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</si>
  <si>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</si>
  <si>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</si>
  <si>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</si>
  <si>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</si>
  <si>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</si>
  <si>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</si>
  <si>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</si>
  <si>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</si>
  <si>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</si>
  <si>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</si>
  <si>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</si>
  <si>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</si>
  <si>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</si>
  <si>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</si>
  <si>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</si>
  <si>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</si>
  <si>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</si>
  <si>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</si>
  <si>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</si>
  <si>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</si>
  <si>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</si>
  <si>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</si>
  <si>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</si>
  <si>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</si>
  <si>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</si>
  <si>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</si>
  <si>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</si>
  <si>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</si>
  <si>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</si>
  <si>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</si>
  <si>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</si>
  <si>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</si>
  <si>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</si>
  <si>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</si>
  <si>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</si>
  <si>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</si>
  <si>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</si>
  <si>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</si>
  <si>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</si>
  <si>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</si>
  <si>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</si>
  <si>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</si>
  <si>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</si>
  <si>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</si>
  <si>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</si>
  <si>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</si>
  <si>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</si>
  <si>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</si>
  <si>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</si>
  <si>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</si>
  <si>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</si>
  <si>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</si>
  <si>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</si>
  <si>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</si>
  <si>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</si>
  <si>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</si>
  <si>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</si>
  <si>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</si>
  <si>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</si>
  <si>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</si>
  <si>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</si>
  <si>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</si>
  <si>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</si>
  <si>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</si>
  <si>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</si>
  <si>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</si>
  <si>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</si>
  <si>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</si>
  <si>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</si>
  <si>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</si>
  <si>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</si>
  <si>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</si>
  <si>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</si>
  <si>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</si>
  <si>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</si>
  <si>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</si>
  <si>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</si>
  <si>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</si>
  <si>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</si>
  <si>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</si>
  <si>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</si>
  <si>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</si>
  <si>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</si>
  <si>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</si>
  <si>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</si>
  <si>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</si>
  <si>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</si>
  <si>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</si>
  <si>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</si>
  <si>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</si>
  <si>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</si>
  <si>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</si>
  <si>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</si>
  <si>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</si>
  <si>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</si>
  <si>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</si>
  <si>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</si>
  <si>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</si>
  <si>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</si>
  <si>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</si>
  <si>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</si>
  <si>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</si>
  <si>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</si>
  <si>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</si>
  <si>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</si>
  <si>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</si>
  <si>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</si>
  <si>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</si>
  <si>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</si>
  <si>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</si>
  <si>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</si>
  <si>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</si>
  <si>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</si>
  <si>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</si>
  <si>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</si>
  <si>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</si>
  <si>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</si>
  <si>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</si>
  <si>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</si>
  <si>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</si>
  <si>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</si>
  <si>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</si>
  <si>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</si>
  <si>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</si>
  <si>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</si>
  <si>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</si>
  <si>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</si>
  <si>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</si>
  <si>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</si>
  <si>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</si>
  <si>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</si>
  <si>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</si>
  <si>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</si>
  <si>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</si>
  <si>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</si>
  <si>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</si>
  <si>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</si>
  <si>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</si>
  <si>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</si>
  <si>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</si>
  <si>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</si>
  <si>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</si>
  <si>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</si>
  <si>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</si>
  <si>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</si>
  <si>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</si>
  <si>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</si>
  <si>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</si>
  <si>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</si>
  <si>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</si>
  <si>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</si>
  <si>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</si>
  <si>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</si>
  <si>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</si>
  <si>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</si>
  <si>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</si>
  <si>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</si>
  <si>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</si>
  <si>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</si>
  <si>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</si>
  <si>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</si>
  <si>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</si>
  <si>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</si>
  <si>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</si>
  <si>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</si>
  <si>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</si>
  <si>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</si>
  <si>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</si>
  <si>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</si>
  <si>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</si>
  <si>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</si>
  <si>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</si>
  <si>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</si>
  <si>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</si>
  <si>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</si>
  <si>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</si>
  <si>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</si>
  <si>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</si>
  <si>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</si>
  <si>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</si>
  <si>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</si>
  <si>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</si>
  <si>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</si>
  <si>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</si>
  <si>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</si>
  <si>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</si>
  <si>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</si>
  <si>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</si>
  <si>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</si>
  <si>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</si>
  <si>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</si>
  <si>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</si>
  <si>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</si>
  <si>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</si>
  <si>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</si>
  <si>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</si>
  <si>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</si>
  <si>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</si>
  <si>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</si>
  <si>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</si>
  <si>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</si>
  <si>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</si>
  <si>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</si>
  <si>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</si>
  <si>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</si>
  <si>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</si>
  <si>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</si>
  <si>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</si>
  <si>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</si>
  <si>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</si>
  <si>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</si>
  <si>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</si>
  <si>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</si>
  <si>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</si>
  <si>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</si>
  <si>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</si>
  <si>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MALT KEG</t>
  </si>
  <si>
    <t>BEER</t>
  </si>
  <si>
    <t>UNDER 14%</t>
  </si>
  <si>
    <t>14 - 22%</t>
  </si>
  <si>
    <t>OVER 22%</t>
  </si>
  <si>
    <t>CIG LICENSE FEES</t>
  </si>
  <si>
    <t>OTP LICENSE FEES</t>
  </si>
  <si>
    <t>BASIC CITY-COUNTY RELIEF TAX - FISCAL YEAR 2020-21</t>
  </si>
  <si>
    <t>SUPPLEMENTAL CITY-COUNTY RELIEF TAX DISTRIBUTION TO THE COUNTY LEVEL FOR FISCAL YEAR 2020-21</t>
  </si>
  <si>
    <t>CIGARETTE TAX - FISCAL YEAR 2020-21</t>
  </si>
  <si>
    <t>GOVERNMENT SERVICES TAX - FISCAL YEAR 2020-21</t>
  </si>
  <si>
    <t>REAL PROPERTY TRANSFER TAX - FISCAL YEAR 2020-21</t>
  </si>
  <si>
    <t>LIQUOR TAX - FISCAL YEAR 2020-21</t>
  </si>
  <si>
    <t>SUPPLEMENTAL CITY-COUNTY RELIEF TAX INSTATE COLLECTIONS FOR FISCAL YEAR 2020-21</t>
  </si>
  <si>
    <t>SUPPLEMENTAL CITY-COUNTY RELIEF TAX OUT OF STATE COLLECTIONS FOR FISCAL YEAR 2020-21</t>
  </si>
  <si>
    <t>FISCAL YEAR 2020-21</t>
  </si>
  <si>
    <t>MONTHLY WASHOE COUNTY CTX DISTRIBUTIONS  FISCAL YEAR 2020-21 - INTERLOCAL AGREEMENT</t>
  </si>
  <si>
    <t>MONTHLY WHITE PINE COUNTY CTX DISTRIBUTIONS  FISCAL YEAR 2020-21 - INTERLOCAL AGREEMENT</t>
  </si>
  <si>
    <t>White Pine County's distribution reflects an alternate formula created by an interlocal agreement, as allowed by NRS 360.730.</t>
  </si>
  <si>
    <t>Reported difference between this and SCCR_IN_STATE FYXX amount relates to STAR bond collections and GF Commissions</t>
  </si>
  <si>
    <r>
      <t>TOTAL IMPORTS  (</t>
    </r>
    <r>
      <rPr>
        <b/>
        <sz val="10"/>
        <rFont val="Arial"/>
        <family val="2"/>
      </rPr>
      <t>GAL)</t>
    </r>
  </si>
  <si>
    <r>
      <t>TOTAL RECEIPTS  (</t>
    </r>
    <r>
      <rPr>
        <b/>
        <sz val="10"/>
        <rFont val="Arial"/>
        <family val="2"/>
      </rPr>
      <t>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</si>
</sst>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4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030A0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0F1E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7" fillId="5" borderId="14" applyNumberFormat="0" applyAlignment="0" applyProtection="0"/>
    <xf numFmtId="0" fontId="21" fillId="6" borderId="15" applyNumberFormat="0" applyFont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</cellStyleXfs>
  <cellXfs count="219">
    <xf numFmtId="0" fontId="0" fillId="0" borderId="0" xfId="0"/>
    <xf numFmtId="43" fontId="1" fillId="0" borderId="0" xfId="1" applyNumberFormat="1"/>
    <xf numFmtId="43" fontId="3" fillId="0" borderId="0" xfId="1" applyNumberFormat="1" applyFont="1" applyAlignment="1">
      <alignment horizontal="center"/>
    </xf>
    <xf numFmtId="43" fontId="1" fillId="0" borderId="0" xfId="1" applyNumberFormat="1" applyFont="1"/>
    <xf numFmtId="43" fontId="1" fillId="0" borderId="0" xfId="2" applyNumberFormat="1" applyFont="1" applyFill="1"/>
    <xf numFmtId="43" fontId="1" fillId="0" borderId="0" xfId="2" applyNumberFormat="1" applyFont="1"/>
    <xf numFmtId="43" fontId="3" fillId="0" borderId="0" xfId="1" applyNumberFormat="1" applyFont="1"/>
    <xf numFmtId="43" fontId="1" fillId="0" borderId="1" xfId="2" applyNumberFormat="1" applyFont="1" applyFill="1" applyBorder="1"/>
    <xf numFmtId="43" fontId="1" fillId="0" borderId="1" xfId="2" applyNumberFormat="1" applyFont="1" applyBorder="1"/>
    <xf numFmtId="43" fontId="3" fillId="0" borderId="1" xfId="1" applyNumberFormat="1" applyFont="1" applyBorder="1"/>
    <xf numFmtId="43" fontId="4" fillId="0" borderId="0" xfId="2" applyNumberFormat="1" applyFont="1"/>
    <xf numFmtId="43" fontId="1" fillId="0" borderId="2" xfId="2" applyNumberFormat="1" applyFont="1" applyBorder="1"/>
    <xf numFmtId="43" fontId="1" fillId="0" borderId="0" xfId="1" applyNumberFormat="1" applyBorder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center"/>
    </xf>
    <xf numFmtId="43" fontId="1" fillId="0" borderId="0" xfId="3" applyNumberFormat="1"/>
    <xf numFmtId="43" fontId="1" fillId="0" borderId="0" xfId="1" applyNumberFormat="1" applyAlignment="1">
      <alignment horizontal="left"/>
    </xf>
    <xf numFmtId="43" fontId="1" fillId="0" borderId="1" xfId="1" applyNumberFormat="1" applyBorder="1"/>
    <xf numFmtId="43" fontId="1" fillId="0" borderId="3" xfId="3" applyNumberFormat="1" applyBorder="1"/>
    <xf numFmtId="0" fontId="7" fillId="0" borderId="0" xfId="1" applyFont="1"/>
    <xf numFmtId="0" fontId="1" fillId="0" borderId="0" xfId="1" applyBorder="1"/>
    <xf numFmtId="44" fontId="1" fillId="0" borderId="2" xfId="3" applyBorder="1"/>
    <xf numFmtId="43" fontId="1" fillId="0" borderId="0" xfId="2" applyNumberFormat="1" applyFont="1" applyFill="1" applyBorder="1"/>
    <xf numFmtId="0" fontId="1" fillId="0" borderId="4" xfId="1" applyBorder="1"/>
    <xf numFmtId="0" fontId="1" fillId="0" borderId="5" xfId="1" applyBorder="1"/>
    <xf numFmtId="43" fontId="1" fillId="0" borderId="6" xfId="1" applyNumberFormat="1" applyBorder="1"/>
    <xf numFmtId="0" fontId="1" fillId="0" borderId="7" xfId="1" applyBorder="1"/>
    <xf numFmtId="43" fontId="4" fillId="0" borderId="8" xfId="1" applyNumberFormat="1" applyFont="1" applyBorder="1"/>
    <xf numFmtId="0" fontId="1" fillId="0" borderId="9" xfId="1" applyBorder="1"/>
    <xf numFmtId="0" fontId="1" fillId="0" borderId="1" xfId="1" applyBorder="1"/>
    <xf numFmtId="44" fontId="1" fillId="0" borderId="10" xfId="3" applyBorder="1"/>
    <xf numFmtId="4" fontId="1" fillId="0" borderId="0" xfId="1" applyNumberFormat="1"/>
    <xf numFmtId="43" fontId="0" fillId="0" borderId="0" xfId="2" applyFont="1" applyFill="1"/>
    <xf numFmtId="43" fontId="1" fillId="0" borderId="0" xfId="1" applyNumberFormat="1" applyFill="1"/>
    <xf numFmtId="41" fontId="1" fillId="0" borderId="0" xfId="1" applyNumberFormat="1"/>
    <xf numFmtId="41" fontId="1" fillId="0" borderId="0" xfId="1" applyNumberFormat="1" applyFill="1"/>
    <xf numFmtId="164" fontId="1" fillId="0" borderId="0" xfId="3" applyNumberFormat="1"/>
    <xf numFmtId="43" fontId="0" fillId="0" borderId="0" xfId="2" applyFont="1"/>
    <xf numFmtId="43" fontId="1" fillId="0" borderId="0" xfId="2" applyNumberFormat="1" applyFont="1" applyBorder="1"/>
    <xf numFmtId="41" fontId="1" fillId="0" borderId="1" xfId="1" applyNumberFormat="1" applyBorder="1"/>
    <xf numFmtId="43" fontId="1" fillId="0" borderId="1" xfId="3" applyNumberFormat="1" applyBorder="1"/>
    <xf numFmtId="165" fontId="1" fillId="0" borderId="0" xfId="1" applyNumberFormat="1"/>
    <xf numFmtId="43" fontId="1" fillId="0" borderId="11" xfId="3" applyNumberFormat="1" applyBorder="1"/>
    <xf numFmtId="0" fontId="10" fillId="0" borderId="0" xfId="1" applyFont="1"/>
    <xf numFmtId="43" fontId="10" fillId="0" borderId="0" xfId="1" applyNumberFormat="1" applyFont="1"/>
    <xf numFmtId="0" fontId="11" fillId="0" borderId="0" xfId="1" applyFont="1" applyAlignment="1">
      <alignment horizontal="center"/>
    </xf>
    <xf numFmtId="43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/>
    <xf numFmtId="0" fontId="14" fillId="0" borderId="0" xfId="1" applyFont="1"/>
    <xf numFmtId="0" fontId="15" fillId="0" borderId="0" xfId="1" applyFont="1"/>
    <xf numFmtId="43" fontId="11" fillId="0" borderId="0" xfId="1" applyNumberFormat="1" applyFont="1"/>
    <xf numFmtId="0" fontId="10" fillId="0" borderId="0" xfId="1" applyFont="1" applyBorder="1"/>
    <xf numFmtId="0" fontId="16" fillId="0" borderId="0" xfId="1" applyFont="1"/>
    <xf numFmtId="0" fontId="16" fillId="0" borderId="0" xfId="1" applyFont="1" applyAlignment="1">
      <alignment horizontal="center"/>
    </xf>
    <xf numFmtId="4" fontId="2" fillId="0" borderId="0" xfId="1" applyNumberFormat="1" applyFont="1"/>
    <xf numFmtId="4" fontId="12" fillId="0" borderId="0" xfId="1" applyNumberFormat="1" applyFont="1" applyAlignment="1">
      <alignment horizontal="center"/>
    </xf>
    <xf numFmtId="4" fontId="10" fillId="0" borderId="0" xfId="1" applyNumberFormat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8" fillId="0" borderId="0" xfId="1" applyFont="1" applyAlignment="1">
      <alignment vertical="top" wrapText="1"/>
    </xf>
    <xf numFmtId="43" fontId="6" fillId="0" borderId="0" xfId="1" applyNumberFormat="1" applyFont="1" applyAlignment="1">
      <alignment horizontal="center"/>
    </xf>
    <xf numFmtId="0" fontId="1" fillId="0" borderId="0" xfId="1" applyFont="1" applyFill="1"/>
    <xf numFmtId="43" fontId="1" fillId="0" borderId="12" xfId="1" applyNumberFormat="1" applyBorder="1"/>
    <xf numFmtId="0" fontId="10" fillId="0" borderId="0" xfId="0" applyFont="1"/>
    <xf numFmtId="43" fontId="11" fillId="0" borderId="0" xfId="0" applyNumberFormat="1" applyFont="1"/>
    <xf numFmtId="9" fontId="1" fillId="0" borderId="0" xfId="1" applyNumberFormat="1"/>
    <xf numFmtId="0" fontId="1" fillId="0" borderId="0" xfId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39" fontId="1" fillId="0" borderId="0" xfId="1" applyNumberFormat="1" applyFont="1" applyFill="1" applyBorder="1" applyProtection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0" fillId="0" borderId="0" xfId="1" applyNumberFormat="1" applyFont="1"/>
    <xf numFmtId="4" fontId="12" fillId="0" borderId="0" xfId="1" applyNumberFormat="1" applyFont="1" applyFill="1" applyAlignment="1">
      <alignment horizontal="center"/>
    </xf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" fillId="0" borderId="0" xfId="1" applyNumberFormat="1"/>
    <xf numFmtId="43" fontId="1" fillId="0" borderId="0" xfId="3" applyNumberForma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2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0" fontId="24" fillId="0" borderId="0" xfId="1" applyFont="1"/>
    <xf numFmtId="43" fontId="1" fillId="0" borderId="0" xfId="37" applyNumberFormat="1" applyFon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43" fontId="11" fillId="0" borderId="0" xfId="1" applyNumberFormat="1" applyFont="1"/>
    <xf numFmtId="43" fontId="1" fillId="0" borderId="12" xfId="1" applyNumberFormat="1" applyBorder="1"/>
    <xf numFmtId="43" fontId="1" fillId="0" borderId="0" xfId="1" applyNumberFormat="1"/>
    <xf numFmtId="43" fontId="1" fillId="0" borderId="3" xfId="3" applyNumberFormat="1" applyFill="1" applyBorder="1"/>
    <xf numFmtId="43" fontId="1" fillId="0" borderId="0" xfId="3" applyNumberFormat="1" applyFill="1"/>
    <xf numFmtId="0" fontId="5" fillId="0" borderId="0" xfId="1" applyFont="1" applyFill="1"/>
    <xf numFmtId="43" fontId="11" fillId="3" borderId="13" xfId="1" applyNumberFormat="1" applyFont="1" applyFill="1" applyBorder="1"/>
    <xf numFmtId="0" fontId="12" fillId="0" borderId="0" xfId="0" applyFont="1" applyAlignment="1">
      <alignment horizontal="center"/>
    </xf>
    <xf numFmtId="43" fontId="10" fillId="0" borderId="0" xfId="0" applyNumberFormat="1" applyFont="1"/>
    <xf numFmtId="43" fontId="25" fillId="4" borderId="0" xfId="38" applyNumberFormat="1" applyFill="1"/>
    <xf numFmtId="43" fontId="26" fillId="0" borderId="0" xfId="39" applyFont="1"/>
    <xf numFmtId="4" fontId="0" fillId="9" borderId="0" xfId="0" applyNumberFormat="1" applyFill="1"/>
    <xf numFmtId="4" fontId="1" fillId="6" borderId="15" xfId="41" applyNumberFormat="1" applyFont="1"/>
    <xf numFmtId="43" fontId="1" fillId="6" borderId="15" xfId="41" applyNumberFormat="1" applyFont="1"/>
    <xf numFmtId="43" fontId="1" fillId="9" borderId="0" xfId="0" applyNumberFormat="1" applyFont="1" applyFill="1"/>
    <xf numFmtId="166" fontId="28" fillId="8" borderId="16" xfId="43" applyNumberFormat="1" applyBorder="1"/>
    <xf numFmtId="4" fontId="2" fillId="0" borderId="0" xfId="0" applyNumberFormat="1" applyFont="1" applyFill="1"/>
    <xf numFmtId="4" fontId="0" fillId="0" borderId="0" xfId="0" applyNumberFormat="1" applyFill="1"/>
    <xf numFmtId="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0" fontId="3" fillId="0" borderId="0" xfId="0" applyFont="1" applyFill="1"/>
    <xf numFmtId="0" fontId="17" fillId="0" borderId="0" xfId="0" applyFont="1" applyFill="1"/>
    <xf numFmtId="0" fontId="18" fillId="0" borderId="0" xfId="0" applyFont="1" applyFill="1"/>
    <xf numFmtId="43" fontId="0" fillId="0" borderId="0" xfId="0" applyNumberFormat="1" applyFill="1"/>
    <xf numFmtId="43" fontId="0" fillId="0" borderId="1" xfId="0" applyNumberFormat="1" applyFill="1" applyBorder="1"/>
    <xf numFmtId="0" fontId="19" fillId="0" borderId="0" xfId="0" applyFont="1" applyFill="1"/>
    <xf numFmtId="0" fontId="1" fillId="0" borderId="0" xfId="0" applyFont="1" applyFill="1"/>
    <xf numFmtId="0" fontId="6" fillId="0" borderId="0" xfId="0" applyFont="1" applyFill="1"/>
    <xf numFmtId="4" fontId="14" fillId="0" borderId="0" xfId="0" applyNumberFormat="1" applyFont="1" applyFill="1"/>
    <xf numFmtId="4" fontId="16" fillId="0" borderId="0" xfId="0" applyNumberFormat="1" applyFont="1" applyFill="1" applyAlignment="1">
      <alignment horizontal="center"/>
    </xf>
    <xf numFmtId="4" fontId="13" fillId="0" borderId="0" xfId="0" applyNumberFormat="1" applyFont="1" applyFill="1"/>
    <xf numFmtId="4" fontId="15" fillId="0" borderId="0" xfId="0" applyNumberFormat="1" applyFont="1" applyFill="1"/>
    <xf numFmtId="43" fontId="0" fillId="2" borderId="0" xfId="0" applyNumberFormat="1" applyFill="1"/>
    <xf numFmtId="166" fontId="28" fillId="7" borderId="16" xfId="42" applyNumberFormat="1" applyBorder="1"/>
    <xf numFmtId="0" fontId="18" fillId="0" borderId="0" xfId="0" applyFont="1" applyAlignment="1">
      <alignment vertical="top" wrapText="1"/>
    </xf>
    <xf numFmtId="43" fontId="27" fillId="5" borderId="14" xfId="40" applyNumberFormat="1"/>
    <xf numFmtId="39" fontId="27" fillId="5" borderId="14" xfId="40" applyNumberFormat="1" applyProtection="1"/>
    <xf numFmtId="43" fontId="1" fillId="0" borderId="0" xfId="39" applyFont="1"/>
    <xf numFmtId="44" fontId="1" fillId="0" borderId="11" xfId="37" applyFont="1" applyBorder="1"/>
    <xf numFmtId="43" fontId="2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44">
    <cellStyle name="Accent2" xfId="42" builtinId="33"/>
    <cellStyle name="Accent4" xfId="43" builtinId="41"/>
    <cellStyle name="Calculation" xfId="40" builtinId="22"/>
    <cellStyle name="Comma" xfId="39" builtinId="3"/>
    <cellStyle name="Comma 2" xfId="2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11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" xfId="37" builtinId="4"/>
    <cellStyle name="Currency 2" xfId="3" xr:uid="{00000000-0005-0000-0000-00000D000000}"/>
    <cellStyle name="Currency 2 2" xfId="5" xr:uid="{00000000-0005-0000-0000-00000E000000}"/>
    <cellStyle name="Currency 3" xfId="6" xr:uid="{00000000-0005-0000-0000-00000F000000}"/>
    <cellStyle name="Currency 3 2" xfId="22" xr:uid="{00000000-0005-0000-0000-000010000000}"/>
    <cellStyle name="Currency 3 3" xfId="23" xr:uid="{00000000-0005-0000-0000-000011000000}"/>
    <cellStyle name="Currency 4" xfId="7" xr:uid="{00000000-0005-0000-0000-000012000000}"/>
    <cellStyle name="Currency 5" xfId="24" xr:uid="{00000000-0005-0000-0000-000013000000}"/>
    <cellStyle name="Currency 6" xfId="25" xr:uid="{00000000-0005-0000-0000-000014000000}"/>
    <cellStyle name="Currency 6 2" xfId="26" xr:uid="{00000000-0005-0000-0000-000015000000}"/>
    <cellStyle name="Explanatory Text" xfId="38" builtinId="53"/>
    <cellStyle name="Normal" xfId="0" builtinId="0"/>
    <cellStyle name="Normal 2" xfId="1" xr:uid="{00000000-0005-0000-0000-000017000000}"/>
    <cellStyle name="Normal 2 2" xfId="8" xr:uid="{00000000-0005-0000-0000-000018000000}"/>
    <cellStyle name="Normal 3" xfId="12" xr:uid="{00000000-0005-0000-0000-000019000000}"/>
    <cellStyle name="Normal 3 2" xfId="27" xr:uid="{00000000-0005-0000-0000-00001A000000}"/>
    <cellStyle name="Normal 3 2 2" xfId="28" xr:uid="{00000000-0005-0000-0000-00001B000000}"/>
    <cellStyle name="Normal 3 3" xfId="29" xr:uid="{00000000-0005-0000-0000-00001C000000}"/>
    <cellStyle name="Normal 4" xfId="30" xr:uid="{00000000-0005-0000-0000-00001D000000}"/>
    <cellStyle name="Normal 4 2" xfId="31" xr:uid="{00000000-0005-0000-0000-00001E000000}"/>
    <cellStyle name="Note" xfId="41" builtinId="10"/>
    <cellStyle name="Percent 2" xfId="9" xr:uid="{00000000-0005-0000-0000-00001F000000}"/>
    <cellStyle name="Percent 2 2" xfId="32" xr:uid="{00000000-0005-0000-0000-000020000000}"/>
    <cellStyle name="Percent 2 3" xfId="33" xr:uid="{00000000-0005-0000-0000-000021000000}"/>
    <cellStyle name="Percent 3" xfId="10" xr:uid="{00000000-0005-0000-0000-000022000000}"/>
    <cellStyle name="Percent 4" xfId="34" xr:uid="{00000000-0005-0000-0000-000023000000}"/>
    <cellStyle name="Percent 5" xfId="35" xr:uid="{00000000-0005-0000-0000-000024000000}"/>
    <cellStyle name="Percent 5 2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workbookViewId="0">
      <selection activeCell="D45" sqref="D45"/>
    </sheetView>
  </sheetViews>
  <sheetFormatPr defaultRowHeight="12.75" x14ac:dyDescent="0.2"/>
  <cols>
    <col min="1" max="2" width="14.7109375" style="1" customWidth="1"/>
    <col min="3" max="3" width="16.5703125" style="1" bestFit="1" customWidth="1"/>
    <col min="4" max="7" width="14.7109375" style="1" customWidth="1"/>
    <col min="8" max="8" width="16.5703125" style="1" bestFit="1" customWidth="1"/>
    <col min="9" max="256" width="9.140625" style="1"/>
    <col min="257" max="263" width="14.7109375" style="1" customWidth="1"/>
    <col min="264" max="264" width="16.5703125" style="1" bestFit="1" customWidth="1"/>
    <col min="265" max="512" width="9.140625" style="1"/>
    <col min="513" max="519" width="14.7109375" style="1" customWidth="1"/>
    <col min="520" max="520" width="16.5703125" style="1" bestFit="1" customWidth="1"/>
    <col min="521" max="768" width="9.140625" style="1"/>
    <col min="769" max="775" width="14.7109375" style="1" customWidth="1"/>
    <col min="776" max="776" width="16.5703125" style="1" bestFit="1" customWidth="1"/>
    <col min="777" max="1024" width="9.140625" style="1"/>
    <col min="1025" max="1031" width="14.7109375" style="1" customWidth="1"/>
    <col min="1032" max="1032" width="16.5703125" style="1" bestFit="1" customWidth="1"/>
    <col min="1033" max="1280" width="9.140625" style="1"/>
    <col min="1281" max="1287" width="14.7109375" style="1" customWidth="1"/>
    <col min="1288" max="1288" width="16.5703125" style="1" bestFit="1" customWidth="1"/>
    <col min="1289" max="1536" width="9.140625" style="1"/>
    <col min="1537" max="1543" width="14.7109375" style="1" customWidth="1"/>
    <col min="1544" max="1544" width="16.5703125" style="1" bestFit="1" customWidth="1"/>
    <col min="1545" max="1792" width="9.140625" style="1"/>
    <col min="1793" max="1799" width="14.7109375" style="1" customWidth="1"/>
    <col min="1800" max="1800" width="16.5703125" style="1" bestFit="1" customWidth="1"/>
    <col min="1801" max="2048" width="9.140625" style="1"/>
    <col min="2049" max="2055" width="14.7109375" style="1" customWidth="1"/>
    <col min="2056" max="2056" width="16.5703125" style="1" bestFit="1" customWidth="1"/>
    <col min="2057" max="2304" width="9.140625" style="1"/>
    <col min="2305" max="2311" width="14.7109375" style="1" customWidth="1"/>
    <col min="2312" max="2312" width="16.5703125" style="1" bestFit="1" customWidth="1"/>
    <col min="2313" max="2560" width="9.140625" style="1"/>
    <col min="2561" max="2567" width="14.7109375" style="1" customWidth="1"/>
    <col min="2568" max="2568" width="16.5703125" style="1" bestFit="1" customWidth="1"/>
    <col min="2569" max="2816" width="9.140625" style="1"/>
    <col min="2817" max="2823" width="14.7109375" style="1" customWidth="1"/>
    <col min="2824" max="2824" width="16.5703125" style="1" bestFit="1" customWidth="1"/>
    <col min="2825" max="3072" width="9.140625" style="1"/>
    <col min="3073" max="3079" width="14.7109375" style="1" customWidth="1"/>
    <col min="3080" max="3080" width="16.5703125" style="1" bestFit="1" customWidth="1"/>
    <col min="3081" max="3328" width="9.140625" style="1"/>
    <col min="3329" max="3335" width="14.7109375" style="1" customWidth="1"/>
    <col min="3336" max="3336" width="16.5703125" style="1" bestFit="1" customWidth="1"/>
    <col min="3337" max="3584" width="9.140625" style="1"/>
    <col min="3585" max="3591" width="14.7109375" style="1" customWidth="1"/>
    <col min="3592" max="3592" width="16.5703125" style="1" bestFit="1" customWidth="1"/>
    <col min="3593" max="3840" width="9.140625" style="1"/>
    <col min="3841" max="3847" width="14.7109375" style="1" customWidth="1"/>
    <col min="3848" max="3848" width="16.5703125" style="1" bestFit="1" customWidth="1"/>
    <col min="3849" max="4096" width="9.140625" style="1"/>
    <col min="4097" max="4103" width="14.7109375" style="1" customWidth="1"/>
    <col min="4104" max="4104" width="16.5703125" style="1" bestFit="1" customWidth="1"/>
    <col min="4105" max="4352" width="9.140625" style="1"/>
    <col min="4353" max="4359" width="14.7109375" style="1" customWidth="1"/>
    <col min="4360" max="4360" width="16.5703125" style="1" bestFit="1" customWidth="1"/>
    <col min="4361" max="4608" width="9.140625" style="1"/>
    <col min="4609" max="4615" width="14.7109375" style="1" customWidth="1"/>
    <col min="4616" max="4616" width="16.5703125" style="1" bestFit="1" customWidth="1"/>
    <col min="4617" max="4864" width="9.140625" style="1"/>
    <col min="4865" max="4871" width="14.7109375" style="1" customWidth="1"/>
    <col min="4872" max="4872" width="16.5703125" style="1" bestFit="1" customWidth="1"/>
    <col min="4873" max="5120" width="9.140625" style="1"/>
    <col min="5121" max="5127" width="14.7109375" style="1" customWidth="1"/>
    <col min="5128" max="5128" width="16.5703125" style="1" bestFit="1" customWidth="1"/>
    <col min="5129" max="5376" width="9.140625" style="1"/>
    <col min="5377" max="5383" width="14.7109375" style="1" customWidth="1"/>
    <col min="5384" max="5384" width="16.5703125" style="1" bestFit="1" customWidth="1"/>
    <col min="5385" max="5632" width="9.140625" style="1"/>
    <col min="5633" max="5639" width="14.7109375" style="1" customWidth="1"/>
    <col min="5640" max="5640" width="16.5703125" style="1" bestFit="1" customWidth="1"/>
    <col min="5641" max="5888" width="9.140625" style="1"/>
    <col min="5889" max="5895" width="14.7109375" style="1" customWidth="1"/>
    <col min="5896" max="5896" width="16.5703125" style="1" bestFit="1" customWidth="1"/>
    <col min="5897" max="6144" width="9.140625" style="1"/>
    <col min="6145" max="6151" width="14.7109375" style="1" customWidth="1"/>
    <col min="6152" max="6152" width="16.5703125" style="1" bestFit="1" customWidth="1"/>
    <col min="6153" max="6400" width="9.140625" style="1"/>
    <col min="6401" max="6407" width="14.7109375" style="1" customWidth="1"/>
    <col min="6408" max="6408" width="16.5703125" style="1" bestFit="1" customWidth="1"/>
    <col min="6409" max="6656" width="9.140625" style="1"/>
    <col min="6657" max="6663" width="14.7109375" style="1" customWidth="1"/>
    <col min="6664" max="6664" width="16.5703125" style="1" bestFit="1" customWidth="1"/>
    <col min="6665" max="6912" width="9.140625" style="1"/>
    <col min="6913" max="6919" width="14.7109375" style="1" customWidth="1"/>
    <col min="6920" max="6920" width="16.5703125" style="1" bestFit="1" customWidth="1"/>
    <col min="6921" max="7168" width="9.140625" style="1"/>
    <col min="7169" max="7175" width="14.7109375" style="1" customWidth="1"/>
    <col min="7176" max="7176" width="16.5703125" style="1" bestFit="1" customWidth="1"/>
    <col min="7177" max="7424" width="9.140625" style="1"/>
    <col min="7425" max="7431" width="14.7109375" style="1" customWidth="1"/>
    <col min="7432" max="7432" width="16.5703125" style="1" bestFit="1" customWidth="1"/>
    <col min="7433" max="7680" width="9.140625" style="1"/>
    <col min="7681" max="7687" width="14.7109375" style="1" customWidth="1"/>
    <col min="7688" max="7688" width="16.5703125" style="1" bestFit="1" customWidth="1"/>
    <col min="7689" max="7936" width="9.140625" style="1"/>
    <col min="7937" max="7943" width="14.7109375" style="1" customWidth="1"/>
    <col min="7944" max="7944" width="16.5703125" style="1" bestFit="1" customWidth="1"/>
    <col min="7945" max="8192" width="9.140625" style="1"/>
    <col min="8193" max="8199" width="14.7109375" style="1" customWidth="1"/>
    <col min="8200" max="8200" width="16.5703125" style="1" bestFit="1" customWidth="1"/>
    <col min="8201" max="8448" width="9.140625" style="1"/>
    <col min="8449" max="8455" width="14.7109375" style="1" customWidth="1"/>
    <col min="8456" max="8456" width="16.5703125" style="1" bestFit="1" customWidth="1"/>
    <col min="8457" max="8704" width="9.140625" style="1"/>
    <col min="8705" max="8711" width="14.7109375" style="1" customWidth="1"/>
    <col min="8712" max="8712" width="16.5703125" style="1" bestFit="1" customWidth="1"/>
    <col min="8713" max="8960" width="9.140625" style="1"/>
    <col min="8961" max="8967" width="14.7109375" style="1" customWidth="1"/>
    <col min="8968" max="8968" width="16.5703125" style="1" bestFit="1" customWidth="1"/>
    <col min="8969" max="9216" width="9.140625" style="1"/>
    <col min="9217" max="9223" width="14.7109375" style="1" customWidth="1"/>
    <col min="9224" max="9224" width="16.5703125" style="1" bestFit="1" customWidth="1"/>
    <col min="9225" max="9472" width="9.140625" style="1"/>
    <col min="9473" max="9479" width="14.7109375" style="1" customWidth="1"/>
    <col min="9480" max="9480" width="16.5703125" style="1" bestFit="1" customWidth="1"/>
    <col min="9481" max="9728" width="9.140625" style="1"/>
    <col min="9729" max="9735" width="14.7109375" style="1" customWidth="1"/>
    <col min="9736" max="9736" width="16.5703125" style="1" bestFit="1" customWidth="1"/>
    <col min="9737" max="9984" width="9.140625" style="1"/>
    <col min="9985" max="9991" width="14.7109375" style="1" customWidth="1"/>
    <col min="9992" max="9992" width="16.5703125" style="1" bestFit="1" customWidth="1"/>
    <col min="9993" max="10240" width="9.140625" style="1"/>
    <col min="10241" max="10247" width="14.7109375" style="1" customWidth="1"/>
    <col min="10248" max="10248" width="16.5703125" style="1" bestFit="1" customWidth="1"/>
    <col min="10249" max="10496" width="9.140625" style="1"/>
    <col min="10497" max="10503" width="14.7109375" style="1" customWidth="1"/>
    <col min="10504" max="10504" width="16.5703125" style="1" bestFit="1" customWidth="1"/>
    <col min="10505" max="10752" width="9.140625" style="1"/>
    <col min="10753" max="10759" width="14.7109375" style="1" customWidth="1"/>
    <col min="10760" max="10760" width="16.5703125" style="1" bestFit="1" customWidth="1"/>
    <col min="10761" max="11008" width="9.140625" style="1"/>
    <col min="11009" max="11015" width="14.7109375" style="1" customWidth="1"/>
    <col min="11016" max="11016" width="16.5703125" style="1" bestFit="1" customWidth="1"/>
    <col min="11017" max="11264" width="9.140625" style="1"/>
    <col min="11265" max="11271" width="14.7109375" style="1" customWidth="1"/>
    <col min="11272" max="11272" width="16.5703125" style="1" bestFit="1" customWidth="1"/>
    <col min="11273" max="11520" width="9.140625" style="1"/>
    <col min="11521" max="11527" width="14.7109375" style="1" customWidth="1"/>
    <col min="11528" max="11528" width="16.5703125" style="1" bestFit="1" customWidth="1"/>
    <col min="11529" max="11776" width="9.140625" style="1"/>
    <col min="11777" max="11783" width="14.7109375" style="1" customWidth="1"/>
    <col min="11784" max="11784" width="16.5703125" style="1" bestFit="1" customWidth="1"/>
    <col min="11785" max="12032" width="9.140625" style="1"/>
    <col min="12033" max="12039" width="14.7109375" style="1" customWidth="1"/>
    <col min="12040" max="12040" width="16.5703125" style="1" bestFit="1" customWidth="1"/>
    <col min="12041" max="12288" width="9.140625" style="1"/>
    <col min="12289" max="12295" width="14.7109375" style="1" customWidth="1"/>
    <col min="12296" max="12296" width="16.5703125" style="1" bestFit="1" customWidth="1"/>
    <col min="12297" max="12544" width="9.140625" style="1"/>
    <col min="12545" max="12551" width="14.7109375" style="1" customWidth="1"/>
    <col min="12552" max="12552" width="16.5703125" style="1" bestFit="1" customWidth="1"/>
    <col min="12553" max="12800" width="9.140625" style="1"/>
    <col min="12801" max="12807" width="14.7109375" style="1" customWidth="1"/>
    <col min="12808" max="12808" width="16.5703125" style="1" bestFit="1" customWidth="1"/>
    <col min="12809" max="13056" width="9.140625" style="1"/>
    <col min="13057" max="13063" width="14.7109375" style="1" customWidth="1"/>
    <col min="13064" max="13064" width="16.5703125" style="1" bestFit="1" customWidth="1"/>
    <col min="13065" max="13312" width="9.140625" style="1"/>
    <col min="13313" max="13319" width="14.7109375" style="1" customWidth="1"/>
    <col min="13320" max="13320" width="16.5703125" style="1" bestFit="1" customWidth="1"/>
    <col min="13321" max="13568" width="9.140625" style="1"/>
    <col min="13569" max="13575" width="14.7109375" style="1" customWidth="1"/>
    <col min="13576" max="13576" width="16.5703125" style="1" bestFit="1" customWidth="1"/>
    <col min="13577" max="13824" width="9.140625" style="1"/>
    <col min="13825" max="13831" width="14.7109375" style="1" customWidth="1"/>
    <col min="13832" max="13832" width="16.5703125" style="1" bestFit="1" customWidth="1"/>
    <col min="13833" max="14080" width="9.140625" style="1"/>
    <col min="14081" max="14087" width="14.7109375" style="1" customWidth="1"/>
    <col min="14088" max="14088" width="16.5703125" style="1" bestFit="1" customWidth="1"/>
    <col min="14089" max="14336" width="9.140625" style="1"/>
    <col min="14337" max="14343" width="14.7109375" style="1" customWidth="1"/>
    <col min="14344" max="14344" width="16.5703125" style="1" bestFit="1" customWidth="1"/>
    <col min="14345" max="14592" width="9.140625" style="1"/>
    <col min="14593" max="14599" width="14.7109375" style="1" customWidth="1"/>
    <col min="14600" max="14600" width="16.5703125" style="1" bestFit="1" customWidth="1"/>
    <col min="14601" max="14848" width="9.140625" style="1"/>
    <col min="14849" max="14855" width="14.7109375" style="1" customWidth="1"/>
    <col min="14856" max="14856" width="16.5703125" style="1" bestFit="1" customWidth="1"/>
    <col min="14857" max="15104" width="9.140625" style="1"/>
    <col min="15105" max="15111" width="14.7109375" style="1" customWidth="1"/>
    <col min="15112" max="15112" width="16.5703125" style="1" bestFit="1" customWidth="1"/>
    <col min="15113" max="15360" width="9.140625" style="1"/>
    <col min="15361" max="15367" width="14.7109375" style="1" customWidth="1"/>
    <col min="15368" max="15368" width="16.5703125" style="1" bestFit="1" customWidth="1"/>
    <col min="15369" max="15616" width="9.140625" style="1"/>
    <col min="15617" max="15623" width="14.7109375" style="1" customWidth="1"/>
    <col min="15624" max="15624" width="16.5703125" style="1" bestFit="1" customWidth="1"/>
    <col min="15625" max="15872" width="9.140625" style="1"/>
    <col min="15873" max="15879" width="14.7109375" style="1" customWidth="1"/>
    <col min="15880" max="15880" width="16.5703125" style="1" bestFit="1" customWidth="1"/>
    <col min="15881" max="16128" width="9.140625" style="1"/>
    <col min="16129" max="16135" width="14.7109375" style="1" customWidth="1"/>
    <col min="16136" max="16136" width="16.5703125" style="1" bestFit="1" customWidth="1"/>
    <col min="16137" max="16384" width="9.140625" style="1"/>
  </cols>
  <sheetData>
    <row r="2" spans="1:8" ht="18" x14ac:dyDescent="0.25">
      <c r="C2" s="215" t="s">
        <v>0</v>
      </c>
      <c r="D2" s="215"/>
      <c r="E2" s="215"/>
      <c r="F2" s="215"/>
      <c r="G2" s="215"/>
    </row>
    <row r="3" spans="1:8" x14ac:dyDescent="0.2">
      <c r="C3" s="216" t="s">
        <v>1</v>
      </c>
      <c r="D3" s="216"/>
      <c r="E3" s="216"/>
      <c r="F3" s="216"/>
      <c r="G3" s="216"/>
    </row>
    <row r="4" spans="1:8" x14ac:dyDescent="0.2">
      <c r="E4" s="2" t="s">
        <v>267</v>
      </c>
    </row>
    <row r="7" spans="1:8" x14ac:dyDescent="0.2">
      <c r="A7" s="63" t="s">
        <v>2</v>
      </c>
      <c r="B7" s="63" t="s">
        <v>3</v>
      </c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</row>
    <row r="8" spans="1:8" x14ac:dyDescent="0.2">
      <c r="A8" s="3"/>
      <c r="B8" s="3"/>
      <c r="C8" s="3"/>
      <c r="D8" s="3"/>
      <c r="E8" s="3"/>
      <c r="F8" s="3"/>
      <c r="G8" s="3"/>
    </row>
    <row r="9" spans="1:8" x14ac:dyDescent="0.2">
      <c r="A9" s="3" t="s">
        <v>10</v>
      </c>
      <c r="B9" s="4">
        <f>BCCRT!N6</f>
        <v>7839917.6099999994</v>
      </c>
      <c r="C9" s="4">
        <f>SCCRT!N6</f>
        <v>28976158.809999999</v>
      </c>
      <c r="D9" s="5">
        <f>'CIG TAX'!N6</f>
        <v>162026.54999999996</v>
      </c>
      <c r="E9" s="5">
        <f>'LIQ TAX'!N6</f>
        <v>68621.039999999994</v>
      </c>
      <c r="F9" s="4">
        <f>RPTT!N6</f>
        <v>895088.15</v>
      </c>
      <c r="G9" s="4">
        <f>'Gov''t Services'!N6</f>
        <v>3398754.5900000008</v>
      </c>
      <c r="H9" s="6">
        <f>SUM(B9:G9)</f>
        <v>41340566.75</v>
      </c>
    </row>
    <row r="10" spans="1:8" x14ac:dyDescent="0.2">
      <c r="A10" s="3" t="s">
        <v>11</v>
      </c>
      <c r="B10" s="4">
        <f>BCCRT!N7</f>
        <v>2132434.83</v>
      </c>
      <c r="C10" s="4">
        <f>SCCRT!N7</f>
        <v>7058976.1299999999</v>
      </c>
      <c r="D10" s="5">
        <f>'CIG TAX'!N7</f>
        <v>74538.439999999988</v>
      </c>
      <c r="E10" s="5">
        <f>'LIQ TAX'!N7</f>
        <v>31568.31</v>
      </c>
      <c r="F10" s="4">
        <f>RPTT!N7</f>
        <v>222665.45</v>
      </c>
      <c r="G10" s="4">
        <f>'Gov''t Services'!N7</f>
        <v>1574043.7599999998</v>
      </c>
      <c r="H10" s="6">
        <f t="shared" ref="H10:H25" si="0">SUM(B10:G10)</f>
        <v>11094226.92</v>
      </c>
    </row>
    <row r="11" spans="1:8" x14ac:dyDescent="0.2">
      <c r="A11" s="3" t="s">
        <v>12</v>
      </c>
      <c r="B11" s="4">
        <f>BCCRT!N8</f>
        <v>232751207.46999997</v>
      </c>
      <c r="C11" s="4">
        <f>SCCRT!N8</f>
        <v>813727735.48503387</v>
      </c>
      <c r="D11" s="5">
        <f>'CIG TAX'!N8</f>
        <v>6617638.6699999999</v>
      </c>
      <c r="E11" s="5">
        <f>'LIQ TAX'!N8</f>
        <v>2802684.23</v>
      </c>
      <c r="F11" s="4">
        <f>RPTT!N8</f>
        <v>39897172.650000006</v>
      </c>
      <c r="G11" s="4">
        <f>'Gov''t Services'!N8</f>
        <v>138952733.79999998</v>
      </c>
      <c r="H11" s="6">
        <f t="shared" si="0"/>
        <v>1234749172.3050337</v>
      </c>
    </row>
    <row r="12" spans="1:8" x14ac:dyDescent="0.2">
      <c r="A12" s="3" t="s">
        <v>13</v>
      </c>
      <c r="B12" s="4">
        <f>BCCRT!N9</f>
        <v>4838171.0199999996</v>
      </c>
      <c r="C12" s="4">
        <f>SCCRT!N9</f>
        <v>15719860.412361098</v>
      </c>
      <c r="D12" s="5">
        <f>'CIG TAX'!N9</f>
        <v>142940.19999999998</v>
      </c>
      <c r="E12" s="5">
        <f>'LIQ TAX'!N9</f>
        <v>60537.639999999992</v>
      </c>
      <c r="F12" s="4">
        <f>RPTT!N9</f>
        <v>2147606.71</v>
      </c>
      <c r="G12" s="4">
        <f>'Gov''t Services'!N9</f>
        <v>3522089.5399999996</v>
      </c>
      <c r="H12" s="6">
        <f t="shared" si="0"/>
        <v>26431205.522361096</v>
      </c>
    </row>
    <row r="13" spans="1:8" x14ac:dyDescent="0.2">
      <c r="A13" s="3" t="s">
        <v>14</v>
      </c>
      <c r="B13" s="4">
        <f>BCCRT!N10</f>
        <v>7957583.4300000006</v>
      </c>
      <c r="C13" s="4">
        <f>SCCRT!N10</f>
        <v>29546327.289999995</v>
      </c>
      <c r="D13" s="5">
        <f>'CIG TAX'!N10</f>
        <v>159039.69999999998</v>
      </c>
      <c r="E13" s="5">
        <f>'LIQ TAX'!N10</f>
        <v>67356.049999999988</v>
      </c>
      <c r="F13" s="4">
        <f>RPTT!N10</f>
        <v>505248.7</v>
      </c>
      <c r="G13" s="4">
        <f>'Gov''t Services'!N10</f>
        <v>5037813.01</v>
      </c>
      <c r="H13" s="6">
        <f t="shared" si="0"/>
        <v>43273368.18</v>
      </c>
    </row>
    <row r="14" spans="1:8" x14ac:dyDescent="0.2">
      <c r="A14" s="3" t="s">
        <v>15</v>
      </c>
      <c r="B14" s="4">
        <f>BCCRT!N11</f>
        <v>80540.41</v>
      </c>
      <c r="C14" s="4">
        <f>SCCRT!N11</f>
        <v>1199696.5488059954</v>
      </c>
      <c r="D14" s="5">
        <f>'CIG TAX'!N11</f>
        <v>2833.78</v>
      </c>
      <c r="E14" s="5">
        <f>'LIQ TAX'!N11</f>
        <v>1200.17</v>
      </c>
      <c r="F14" s="4">
        <f>RPTT!N11</f>
        <v>10239.9</v>
      </c>
      <c r="G14" s="4">
        <f>'Gov''t Services'!N11</f>
        <v>173270.78</v>
      </c>
      <c r="H14" s="6">
        <f t="shared" si="0"/>
        <v>1467781.5888059952</v>
      </c>
    </row>
    <row r="15" spans="1:8" x14ac:dyDescent="0.2">
      <c r="A15" s="3" t="s">
        <v>16</v>
      </c>
      <c r="B15" s="4">
        <f>BCCRT!N12</f>
        <v>1177437.57</v>
      </c>
      <c r="C15" s="4">
        <f>SCCRT!N12</f>
        <v>4836353.18</v>
      </c>
      <c r="D15" s="5">
        <f>'CIG TAX'!N12</f>
        <v>5642.5999999999995</v>
      </c>
      <c r="E15" s="5">
        <f>'LIQ TAX'!N12</f>
        <v>2389.73</v>
      </c>
      <c r="F15" s="4">
        <f>RPTT!N12</f>
        <v>8756</v>
      </c>
      <c r="G15" s="4">
        <f>'Gov''t Services'!N12</f>
        <v>326150.08999999997</v>
      </c>
      <c r="H15" s="6">
        <f t="shared" si="0"/>
        <v>6356729.1699999999</v>
      </c>
    </row>
    <row r="16" spans="1:8" x14ac:dyDescent="0.2">
      <c r="A16" s="3" t="s">
        <v>17</v>
      </c>
      <c r="B16" s="4">
        <f>BCCRT!N13</f>
        <v>3001179.57</v>
      </c>
      <c r="C16" s="4">
        <f>SCCRT!N13</f>
        <v>11416899.350000001</v>
      </c>
      <c r="D16" s="5">
        <f>'CIG TAX'!N13</f>
        <v>49282.110000000008</v>
      </c>
      <c r="E16" s="5">
        <f>'LIQ TAX'!N13</f>
        <v>20871.82</v>
      </c>
      <c r="F16" s="4">
        <f>RPTT!N13</f>
        <v>176994.4</v>
      </c>
      <c r="G16" s="4">
        <f>'Gov''t Services'!N13</f>
        <v>1923311.5499999998</v>
      </c>
      <c r="H16" s="6">
        <f t="shared" si="0"/>
        <v>16588538.800000001</v>
      </c>
    </row>
    <row r="17" spans="1:8" x14ac:dyDescent="0.2">
      <c r="A17" s="3" t="s">
        <v>18</v>
      </c>
      <c r="B17" s="4">
        <f>BCCRT!N14</f>
        <v>1235283.44</v>
      </c>
      <c r="C17" s="4">
        <f>SCCRT!N14</f>
        <v>2741526.7445323947</v>
      </c>
      <c r="D17" s="5">
        <f>'CIG TAX'!N14</f>
        <v>17628.370000000003</v>
      </c>
      <c r="E17" s="5">
        <f>'LIQ TAX'!N14</f>
        <v>7465.93</v>
      </c>
      <c r="F17" s="4">
        <f>RPTT!N14</f>
        <v>29201.33</v>
      </c>
      <c r="G17" s="4">
        <f>'Gov''t Services'!N14</f>
        <v>838649.03000000026</v>
      </c>
      <c r="H17" s="6">
        <f t="shared" si="0"/>
        <v>4869754.8445323948</v>
      </c>
    </row>
    <row r="18" spans="1:8" x14ac:dyDescent="0.2">
      <c r="A18" s="3" t="s">
        <v>19</v>
      </c>
      <c r="B18" s="4">
        <f>BCCRT!N15</f>
        <v>250890.14999999994</v>
      </c>
      <c r="C18" s="4">
        <f>SCCRT!N15</f>
        <v>1240398.6504824015</v>
      </c>
      <c r="D18" s="5">
        <f>'CIG TAX'!N15</f>
        <v>15189.630000000001</v>
      </c>
      <c r="E18" s="5">
        <f>'LIQ TAX'!N15</f>
        <v>6433.07</v>
      </c>
      <c r="F18" s="4">
        <f>RPTT!N15</f>
        <v>36229.599999999999</v>
      </c>
      <c r="G18" s="4">
        <f>'Gov''t Services'!N15</f>
        <v>475128.97000000009</v>
      </c>
      <c r="H18" s="6">
        <f t="shared" si="0"/>
        <v>2024270.0704824016</v>
      </c>
    </row>
    <row r="19" spans="1:8" x14ac:dyDescent="0.2">
      <c r="A19" s="3" t="s">
        <v>20</v>
      </c>
      <c r="B19" s="4">
        <f>BCCRT!N16</f>
        <v>3938424.98</v>
      </c>
      <c r="C19" s="4">
        <f>SCCRT!N16</f>
        <v>12045188.731198289</v>
      </c>
      <c r="D19" s="5">
        <f>'CIG TAX'!N16</f>
        <v>163023.91999999998</v>
      </c>
      <c r="E19" s="5">
        <f>'LIQ TAX'!N16</f>
        <v>69043.45</v>
      </c>
      <c r="F19" s="4">
        <f>RPTT!N16</f>
        <v>1033690.35</v>
      </c>
      <c r="G19" s="4">
        <f>'Gov''t Services'!N16</f>
        <v>4212348.7299999995</v>
      </c>
      <c r="H19" s="6">
        <f t="shared" si="0"/>
        <v>21461720.161198288</v>
      </c>
    </row>
    <row r="20" spans="1:8" x14ac:dyDescent="0.2">
      <c r="A20" s="3" t="s">
        <v>21</v>
      </c>
      <c r="B20" s="4">
        <f>BCCRT!N17</f>
        <v>363911.50999999995</v>
      </c>
      <c r="C20" s="4">
        <f>SCCRT!N17</f>
        <v>1655973.211934142</v>
      </c>
      <c r="D20" s="5">
        <f>'CIG TAX'!N17</f>
        <v>13648.310000000001</v>
      </c>
      <c r="E20" s="5">
        <f>'LIQ TAX'!N17</f>
        <v>5780.2899999999991</v>
      </c>
      <c r="F20" s="4">
        <f>RPTT!N17</f>
        <v>14657.099999999999</v>
      </c>
      <c r="G20" s="4">
        <f>'Gov''t Services'!N17</f>
        <v>469382.91000000003</v>
      </c>
      <c r="H20" s="6">
        <f t="shared" si="0"/>
        <v>2523353.3319341424</v>
      </c>
    </row>
    <row r="21" spans="1:8" x14ac:dyDescent="0.2">
      <c r="A21" s="3" t="s">
        <v>22</v>
      </c>
      <c r="B21" s="4">
        <f>BCCRT!N18</f>
        <v>4143450.82</v>
      </c>
      <c r="C21" s="4">
        <f>SCCRT!N18</f>
        <v>13924625.49</v>
      </c>
      <c r="D21" s="5">
        <f>'CIG TAX'!N18</f>
        <v>139866.9</v>
      </c>
      <c r="E21" s="5">
        <f>'LIQ TAX'!N18</f>
        <v>59236.05</v>
      </c>
      <c r="F21" s="4">
        <f>RPTT!N18</f>
        <v>581732.25</v>
      </c>
      <c r="G21" s="4">
        <f>'Gov''t Services'!N18</f>
        <v>3351480.1900000004</v>
      </c>
      <c r="H21" s="6">
        <f t="shared" si="0"/>
        <v>22200391.699999999</v>
      </c>
    </row>
    <row r="22" spans="1:8" x14ac:dyDescent="0.2">
      <c r="A22" s="3" t="s">
        <v>23</v>
      </c>
      <c r="B22" s="4">
        <f>BCCRT!N19</f>
        <v>784945.42000000016</v>
      </c>
      <c r="C22" s="4">
        <f>SCCRT!N19</f>
        <v>2030914.6419321969</v>
      </c>
      <c r="D22" s="5">
        <f>'CIG TAX'!N19</f>
        <v>20010.37</v>
      </c>
      <c r="E22" s="5">
        <f>'LIQ TAX'!N19</f>
        <v>8474.73</v>
      </c>
      <c r="F22" s="4">
        <f>RPTT!N19</f>
        <v>49786.55</v>
      </c>
      <c r="G22" s="4">
        <f>'Gov''t Services'!N19</f>
        <v>628382.41</v>
      </c>
      <c r="H22" s="6">
        <f t="shared" si="0"/>
        <v>3522514.1219321969</v>
      </c>
    </row>
    <row r="23" spans="1:8" x14ac:dyDescent="0.2">
      <c r="A23" s="3" t="s">
        <v>24</v>
      </c>
      <c r="B23" s="4">
        <f>BCCRT!N20</f>
        <v>715478.3899999999</v>
      </c>
      <c r="C23" s="4">
        <f>SCCRT!N20</f>
        <v>2706622.5300000003</v>
      </c>
      <c r="D23" s="5">
        <f>'CIG TAX'!N20</f>
        <v>12286.06</v>
      </c>
      <c r="E23" s="5">
        <f>'LIQ TAX'!N20</f>
        <v>5203.34</v>
      </c>
      <c r="F23" s="4">
        <f>RPTT!N20</f>
        <v>136632.65</v>
      </c>
      <c r="G23" s="4">
        <f>'Gov''t Services'!N20</f>
        <v>424633</v>
      </c>
      <c r="H23" s="6">
        <f t="shared" si="0"/>
        <v>4000855.9699999997</v>
      </c>
    </row>
    <row r="24" spans="1:8" x14ac:dyDescent="0.2">
      <c r="A24" s="3" t="s">
        <v>25</v>
      </c>
      <c r="B24" s="4">
        <f>BCCRT!N21</f>
        <v>50461883.109999999</v>
      </c>
      <c r="C24" s="4">
        <f>SCCRT!N21</f>
        <v>178603285.15000001</v>
      </c>
      <c r="D24" s="5">
        <f>'CIG TAX'!N21</f>
        <v>1355624.0099999998</v>
      </c>
      <c r="E24" s="5">
        <f>'LIQ TAX'!N21</f>
        <v>574130.15999999992</v>
      </c>
      <c r="F24" s="4">
        <f>RPTT!N21</f>
        <v>11452654.949999999</v>
      </c>
      <c r="G24" s="4">
        <f>'Gov''t Services'!N21</f>
        <v>37514326.079999998</v>
      </c>
      <c r="H24" s="6">
        <f t="shared" si="0"/>
        <v>279961903.45999998</v>
      </c>
    </row>
    <row r="25" spans="1:8" x14ac:dyDescent="0.2">
      <c r="A25" s="3" t="s">
        <v>26</v>
      </c>
      <c r="B25" s="7">
        <f>BCCRT!N22</f>
        <v>1428672.4500000002</v>
      </c>
      <c r="C25" s="7">
        <f>SCCRT!N22</f>
        <v>3099157.4137195502</v>
      </c>
      <c r="D25" s="8">
        <f>'CIG TAX'!N22</f>
        <v>31239.040000000001</v>
      </c>
      <c r="E25" s="8">
        <f>'LIQ TAX'!N22</f>
        <v>13230.25</v>
      </c>
      <c r="F25" s="7">
        <f>RPTT!N22</f>
        <v>46953.41</v>
      </c>
      <c r="G25" s="7">
        <f>'Gov''t Services'!N22</f>
        <v>1015800.56</v>
      </c>
      <c r="H25" s="9">
        <f t="shared" si="0"/>
        <v>5635053.1237195507</v>
      </c>
    </row>
    <row r="26" spans="1:8" ht="15" x14ac:dyDescent="0.35">
      <c r="A26" s="3"/>
      <c r="B26" s="5"/>
      <c r="C26" s="5"/>
      <c r="D26" s="5"/>
      <c r="E26" s="10"/>
      <c r="F26" s="5"/>
      <c r="G26" s="5"/>
      <c r="H26" s="6"/>
    </row>
    <row r="27" spans="1:8" ht="13.5" thickBot="1" x14ac:dyDescent="0.25">
      <c r="A27" s="3" t="s">
        <v>9</v>
      </c>
      <c r="B27" s="11">
        <f>SUM(B9:B26)</f>
        <v>323101412.17999995</v>
      </c>
      <c r="C27" s="11">
        <f t="shared" ref="C27:H27" si="1">SUM(C9:C26)</f>
        <v>1130529699.77</v>
      </c>
      <c r="D27" s="11">
        <f t="shared" si="1"/>
        <v>8982458.6600000001</v>
      </c>
      <c r="E27" s="11">
        <f t="shared" si="1"/>
        <v>3804226.26</v>
      </c>
      <c r="F27" s="11">
        <f t="shared" si="1"/>
        <v>57245310.150000006</v>
      </c>
      <c r="G27" s="11">
        <f t="shared" si="1"/>
        <v>203838298.99999994</v>
      </c>
      <c r="H27" s="11">
        <f t="shared" si="1"/>
        <v>1727501406.0200002</v>
      </c>
    </row>
    <row r="28" spans="1:8" ht="13.5" thickTop="1" x14ac:dyDescent="0.2">
      <c r="H28" s="12"/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D4BB-E6DA-4EAB-AF57-12980112DBFA}">
  <dimension ref="A1:N41"/>
  <sheetViews>
    <sheetView workbookViewId="0">
      <selection activeCell="F28" sqref="F28"/>
    </sheetView>
  </sheetViews>
  <sheetFormatPr defaultRowHeight="15" x14ac:dyDescent="0.25"/>
  <cols>
    <col min="1" max="1" width="28.42578125" style="193" customWidth="1"/>
    <col min="2" max="2" width="13.140625" style="193" customWidth="1"/>
    <col min="3" max="13" width="12.7109375" style="193" bestFit="1" customWidth="1"/>
    <col min="14" max="14" width="13.7109375" style="193" bestFit="1" customWidth="1"/>
    <col min="15" max="256" width="9.140625" style="193"/>
    <col min="257" max="257" width="28.42578125" style="193" customWidth="1"/>
    <col min="258" max="258" width="13.140625" style="193" customWidth="1"/>
    <col min="259" max="269" width="12.7109375" style="193" bestFit="1" customWidth="1"/>
    <col min="270" max="270" width="13.7109375" style="193" bestFit="1" customWidth="1"/>
    <col min="271" max="512" width="9.140625" style="193"/>
    <col min="513" max="513" width="28.42578125" style="193" customWidth="1"/>
    <col min="514" max="514" width="13.140625" style="193" customWidth="1"/>
    <col min="515" max="525" width="12.7109375" style="193" bestFit="1" customWidth="1"/>
    <col min="526" max="526" width="13.7109375" style="193" bestFit="1" customWidth="1"/>
    <col min="527" max="768" width="9.140625" style="193"/>
    <col min="769" max="769" width="28.42578125" style="193" customWidth="1"/>
    <col min="770" max="770" width="13.140625" style="193" customWidth="1"/>
    <col min="771" max="781" width="12.7109375" style="193" bestFit="1" customWidth="1"/>
    <col min="782" max="782" width="13.7109375" style="193" bestFit="1" customWidth="1"/>
    <col min="783" max="1024" width="9.140625" style="193"/>
    <col min="1025" max="1025" width="28.42578125" style="193" customWidth="1"/>
    <col min="1026" max="1026" width="13.140625" style="193" customWidth="1"/>
    <col min="1027" max="1037" width="12.7109375" style="193" bestFit="1" customWidth="1"/>
    <col min="1038" max="1038" width="13.7109375" style="193" bestFit="1" customWidth="1"/>
    <col min="1039" max="1280" width="9.140625" style="193"/>
    <col min="1281" max="1281" width="28.42578125" style="193" customWidth="1"/>
    <col min="1282" max="1282" width="13.140625" style="193" customWidth="1"/>
    <col min="1283" max="1293" width="12.7109375" style="193" bestFit="1" customWidth="1"/>
    <col min="1294" max="1294" width="13.7109375" style="193" bestFit="1" customWidth="1"/>
    <col min="1295" max="1536" width="9.140625" style="193"/>
    <col min="1537" max="1537" width="28.42578125" style="193" customWidth="1"/>
    <col min="1538" max="1538" width="13.140625" style="193" customWidth="1"/>
    <col min="1539" max="1549" width="12.7109375" style="193" bestFit="1" customWidth="1"/>
    <col min="1550" max="1550" width="13.7109375" style="193" bestFit="1" customWidth="1"/>
    <col min="1551" max="1792" width="9.140625" style="193"/>
    <col min="1793" max="1793" width="28.42578125" style="193" customWidth="1"/>
    <col min="1794" max="1794" width="13.140625" style="193" customWidth="1"/>
    <col min="1795" max="1805" width="12.7109375" style="193" bestFit="1" customWidth="1"/>
    <col min="1806" max="1806" width="13.7109375" style="193" bestFit="1" customWidth="1"/>
    <col min="1807" max="2048" width="9.140625" style="193"/>
    <col min="2049" max="2049" width="28.42578125" style="193" customWidth="1"/>
    <col min="2050" max="2050" width="13.140625" style="193" customWidth="1"/>
    <col min="2051" max="2061" width="12.7109375" style="193" bestFit="1" customWidth="1"/>
    <col min="2062" max="2062" width="13.7109375" style="193" bestFit="1" customWidth="1"/>
    <col min="2063" max="2304" width="9.140625" style="193"/>
    <col min="2305" max="2305" width="28.42578125" style="193" customWidth="1"/>
    <col min="2306" max="2306" width="13.140625" style="193" customWidth="1"/>
    <col min="2307" max="2317" width="12.7109375" style="193" bestFit="1" customWidth="1"/>
    <col min="2318" max="2318" width="13.7109375" style="193" bestFit="1" customWidth="1"/>
    <col min="2319" max="2560" width="9.140625" style="193"/>
    <col min="2561" max="2561" width="28.42578125" style="193" customWidth="1"/>
    <col min="2562" max="2562" width="13.140625" style="193" customWidth="1"/>
    <col min="2563" max="2573" width="12.7109375" style="193" bestFit="1" customWidth="1"/>
    <col min="2574" max="2574" width="13.7109375" style="193" bestFit="1" customWidth="1"/>
    <col min="2575" max="2816" width="9.140625" style="193"/>
    <col min="2817" max="2817" width="28.42578125" style="193" customWidth="1"/>
    <col min="2818" max="2818" width="13.140625" style="193" customWidth="1"/>
    <col min="2819" max="2829" width="12.7109375" style="193" bestFit="1" customWidth="1"/>
    <col min="2830" max="2830" width="13.7109375" style="193" bestFit="1" customWidth="1"/>
    <col min="2831" max="3072" width="9.140625" style="193"/>
    <col min="3073" max="3073" width="28.42578125" style="193" customWidth="1"/>
    <col min="3074" max="3074" width="13.140625" style="193" customWidth="1"/>
    <col min="3075" max="3085" width="12.7109375" style="193" bestFit="1" customWidth="1"/>
    <col min="3086" max="3086" width="13.7109375" style="193" bestFit="1" customWidth="1"/>
    <col min="3087" max="3328" width="9.140625" style="193"/>
    <col min="3329" max="3329" width="28.42578125" style="193" customWidth="1"/>
    <col min="3330" max="3330" width="13.140625" style="193" customWidth="1"/>
    <col min="3331" max="3341" width="12.7109375" style="193" bestFit="1" customWidth="1"/>
    <col min="3342" max="3342" width="13.7109375" style="193" bestFit="1" customWidth="1"/>
    <col min="3343" max="3584" width="9.140625" style="193"/>
    <col min="3585" max="3585" width="28.42578125" style="193" customWidth="1"/>
    <col min="3586" max="3586" width="13.140625" style="193" customWidth="1"/>
    <col min="3587" max="3597" width="12.7109375" style="193" bestFit="1" customWidth="1"/>
    <col min="3598" max="3598" width="13.7109375" style="193" bestFit="1" customWidth="1"/>
    <col min="3599" max="3840" width="9.140625" style="193"/>
    <col min="3841" max="3841" width="28.42578125" style="193" customWidth="1"/>
    <col min="3842" max="3842" width="13.140625" style="193" customWidth="1"/>
    <col min="3843" max="3853" width="12.7109375" style="193" bestFit="1" customWidth="1"/>
    <col min="3854" max="3854" width="13.7109375" style="193" bestFit="1" customWidth="1"/>
    <col min="3855" max="4096" width="9.140625" style="193"/>
    <col min="4097" max="4097" width="28.42578125" style="193" customWidth="1"/>
    <col min="4098" max="4098" width="13.140625" style="193" customWidth="1"/>
    <col min="4099" max="4109" width="12.7109375" style="193" bestFit="1" customWidth="1"/>
    <col min="4110" max="4110" width="13.7109375" style="193" bestFit="1" customWidth="1"/>
    <col min="4111" max="4352" width="9.140625" style="193"/>
    <col min="4353" max="4353" width="28.42578125" style="193" customWidth="1"/>
    <col min="4354" max="4354" width="13.140625" style="193" customWidth="1"/>
    <col min="4355" max="4365" width="12.7109375" style="193" bestFit="1" customWidth="1"/>
    <col min="4366" max="4366" width="13.7109375" style="193" bestFit="1" customWidth="1"/>
    <col min="4367" max="4608" width="9.140625" style="193"/>
    <col min="4609" max="4609" width="28.42578125" style="193" customWidth="1"/>
    <col min="4610" max="4610" width="13.140625" style="193" customWidth="1"/>
    <col min="4611" max="4621" width="12.7109375" style="193" bestFit="1" customWidth="1"/>
    <col min="4622" max="4622" width="13.7109375" style="193" bestFit="1" customWidth="1"/>
    <col min="4623" max="4864" width="9.140625" style="193"/>
    <col min="4865" max="4865" width="28.42578125" style="193" customWidth="1"/>
    <col min="4866" max="4866" width="13.140625" style="193" customWidth="1"/>
    <col min="4867" max="4877" width="12.7109375" style="193" bestFit="1" customWidth="1"/>
    <col min="4878" max="4878" width="13.7109375" style="193" bestFit="1" customWidth="1"/>
    <col min="4879" max="5120" width="9.140625" style="193"/>
    <col min="5121" max="5121" width="28.42578125" style="193" customWidth="1"/>
    <col min="5122" max="5122" width="13.140625" style="193" customWidth="1"/>
    <col min="5123" max="5133" width="12.7109375" style="193" bestFit="1" customWidth="1"/>
    <col min="5134" max="5134" width="13.7109375" style="193" bestFit="1" customWidth="1"/>
    <col min="5135" max="5376" width="9.140625" style="193"/>
    <col min="5377" max="5377" width="28.42578125" style="193" customWidth="1"/>
    <col min="5378" max="5378" width="13.140625" style="193" customWidth="1"/>
    <col min="5379" max="5389" width="12.7109375" style="193" bestFit="1" customWidth="1"/>
    <col min="5390" max="5390" width="13.7109375" style="193" bestFit="1" customWidth="1"/>
    <col min="5391" max="5632" width="9.140625" style="193"/>
    <col min="5633" max="5633" width="28.42578125" style="193" customWidth="1"/>
    <col min="5634" max="5634" width="13.140625" style="193" customWidth="1"/>
    <col min="5635" max="5645" width="12.7109375" style="193" bestFit="1" customWidth="1"/>
    <col min="5646" max="5646" width="13.7109375" style="193" bestFit="1" customWidth="1"/>
    <col min="5647" max="5888" width="9.140625" style="193"/>
    <col min="5889" max="5889" width="28.42578125" style="193" customWidth="1"/>
    <col min="5890" max="5890" width="13.140625" style="193" customWidth="1"/>
    <col min="5891" max="5901" width="12.7109375" style="193" bestFit="1" customWidth="1"/>
    <col min="5902" max="5902" width="13.7109375" style="193" bestFit="1" customWidth="1"/>
    <col min="5903" max="6144" width="9.140625" style="193"/>
    <col min="6145" max="6145" width="28.42578125" style="193" customWidth="1"/>
    <col min="6146" max="6146" width="13.140625" style="193" customWidth="1"/>
    <col min="6147" max="6157" width="12.7109375" style="193" bestFit="1" customWidth="1"/>
    <col min="6158" max="6158" width="13.7109375" style="193" bestFit="1" customWidth="1"/>
    <col min="6159" max="6400" width="9.140625" style="193"/>
    <col min="6401" max="6401" width="28.42578125" style="193" customWidth="1"/>
    <col min="6402" max="6402" width="13.140625" style="193" customWidth="1"/>
    <col min="6403" max="6413" width="12.7109375" style="193" bestFit="1" customWidth="1"/>
    <col min="6414" max="6414" width="13.7109375" style="193" bestFit="1" customWidth="1"/>
    <col min="6415" max="6656" width="9.140625" style="193"/>
    <col min="6657" max="6657" width="28.42578125" style="193" customWidth="1"/>
    <col min="6658" max="6658" width="13.140625" style="193" customWidth="1"/>
    <col min="6659" max="6669" width="12.7109375" style="193" bestFit="1" customWidth="1"/>
    <col min="6670" max="6670" width="13.7109375" style="193" bestFit="1" customWidth="1"/>
    <col min="6671" max="6912" width="9.140625" style="193"/>
    <col min="6913" max="6913" width="28.42578125" style="193" customWidth="1"/>
    <col min="6914" max="6914" width="13.140625" style="193" customWidth="1"/>
    <col min="6915" max="6925" width="12.7109375" style="193" bestFit="1" customWidth="1"/>
    <col min="6926" max="6926" width="13.7109375" style="193" bestFit="1" customWidth="1"/>
    <col min="6927" max="7168" width="9.140625" style="193"/>
    <col min="7169" max="7169" width="28.42578125" style="193" customWidth="1"/>
    <col min="7170" max="7170" width="13.140625" style="193" customWidth="1"/>
    <col min="7171" max="7181" width="12.7109375" style="193" bestFit="1" customWidth="1"/>
    <col min="7182" max="7182" width="13.7109375" style="193" bestFit="1" customWidth="1"/>
    <col min="7183" max="7424" width="9.140625" style="193"/>
    <col min="7425" max="7425" width="28.42578125" style="193" customWidth="1"/>
    <col min="7426" max="7426" width="13.140625" style="193" customWidth="1"/>
    <col min="7427" max="7437" width="12.7109375" style="193" bestFit="1" customWidth="1"/>
    <col min="7438" max="7438" width="13.7109375" style="193" bestFit="1" customWidth="1"/>
    <col min="7439" max="7680" width="9.140625" style="193"/>
    <col min="7681" max="7681" width="28.42578125" style="193" customWidth="1"/>
    <col min="7682" max="7682" width="13.140625" style="193" customWidth="1"/>
    <col min="7683" max="7693" width="12.7109375" style="193" bestFit="1" customWidth="1"/>
    <col min="7694" max="7694" width="13.7109375" style="193" bestFit="1" customWidth="1"/>
    <col min="7695" max="7936" width="9.140625" style="193"/>
    <col min="7937" max="7937" width="28.42578125" style="193" customWidth="1"/>
    <col min="7938" max="7938" width="13.140625" style="193" customWidth="1"/>
    <col min="7939" max="7949" width="12.7109375" style="193" bestFit="1" customWidth="1"/>
    <col min="7950" max="7950" width="13.7109375" style="193" bestFit="1" customWidth="1"/>
    <col min="7951" max="8192" width="9.140625" style="193"/>
    <col min="8193" max="8193" width="28.42578125" style="193" customWidth="1"/>
    <col min="8194" max="8194" width="13.140625" style="193" customWidth="1"/>
    <col min="8195" max="8205" width="12.7109375" style="193" bestFit="1" customWidth="1"/>
    <col min="8206" max="8206" width="13.7109375" style="193" bestFit="1" customWidth="1"/>
    <col min="8207" max="8448" width="9.140625" style="193"/>
    <col min="8449" max="8449" width="28.42578125" style="193" customWidth="1"/>
    <col min="8450" max="8450" width="13.140625" style="193" customWidth="1"/>
    <col min="8451" max="8461" width="12.7109375" style="193" bestFit="1" customWidth="1"/>
    <col min="8462" max="8462" width="13.7109375" style="193" bestFit="1" customWidth="1"/>
    <col min="8463" max="8704" width="9.140625" style="193"/>
    <col min="8705" max="8705" width="28.42578125" style="193" customWidth="1"/>
    <col min="8706" max="8706" width="13.140625" style="193" customWidth="1"/>
    <col min="8707" max="8717" width="12.7109375" style="193" bestFit="1" customWidth="1"/>
    <col min="8718" max="8718" width="13.7109375" style="193" bestFit="1" customWidth="1"/>
    <col min="8719" max="8960" width="9.140625" style="193"/>
    <col min="8961" max="8961" width="28.42578125" style="193" customWidth="1"/>
    <col min="8962" max="8962" width="13.140625" style="193" customWidth="1"/>
    <col min="8963" max="8973" width="12.7109375" style="193" bestFit="1" customWidth="1"/>
    <col min="8974" max="8974" width="13.7109375" style="193" bestFit="1" customWidth="1"/>
    <col min="8975" max="9216" width="9.140625" style="193"/>
    <col min="9217" max="9217" width="28.42578125" style="193" customWidth="1"/>
    <col min="9218" max="9218" width="13.140625" style="193" customWidth="1"/>
    <col min="9219" max="9229" width="12.7109375" style="193" bestFit="1" customWidth="1"/>
    <col min="9230" max="9230" width="13.7109375" style="193" bestFit="1" customWidth="1"/>
    <col min="9231" max="9472" width="9.140625" style="193"/>
    <col min="9473" max="9473" width="28.42578125" style="193" customWidth="1"/>
    <col min="9474" max="9474" width="13.140625" style="193" customWidth="1"/>
    <col min="9475" max="9485" width="12.7109375" style="193" bestFit="1" customWidth="1"/>
    <col min="9486" max="9486" width="13.7109375" style="193" bestFit="1" customWidth="1"/>
    <col min="9487" max="9728" width="9.140625" style="193"/>
    <col min="9729" max="9729" width="28.42578125" style="193" customWidth="1"/>
    <col min="9730" max="9730" width="13.140625" style="193" customWidth="1"/>
    <col min="9731" max="9741" width="12.7109375" style="193" bestFit="1" customWidth="1"/>
    <col min="9742" max="9742" width="13.7109375" style="193" bestFit="1" customWidth="1"/>
    <col min="9743" max="9984" width="9.140625" style="193"/>
    <col min="9985" max="9985" width="28.42578125" style="193" customWidth="1"/>
    <col min="9986" max="9986" width="13.140625" style="193" customWidth="1"/>
    <col min="9987" max="9997" width="12.7109375" style="193" bestFit="1" customWidth="1"/>
    <col min="9998" max="9998" width="13.7109375" style="193" bestFit="1" customWidth="1"/>
    <col min="9999" max="10240" width="9.140625" style="193"/>
    <col min="10241" max="10241" width="28.42578125" style="193" customWidth="1"/>
    <col min="10242" max="10242" width="13.140625" style="193" customWidth="1"/>
    <col min="10243" max="10253" width="12.7109375" style="193" bestFit="1" customWidth="1"/>
    <col min="10254" max="10254" width="13.7109375" style="193" bestFit="1" customWidth="1"/>
    <col min="10255" max="10496" width="9.140625" style="193"/>
    <col min="10497" max="10497" width="28.42578125" style="193" customWidth="1"/>
    <col min="10498" max="10498" width="13.140625" style="193" customWidth="1"/>
    <col min="10499" max="10509" width="12.7109375" style="193" bestFit="1" customWidth="1"/>
    <col min="10510" max="10510" width="13.7109375" style="193" bestFit="1" customWidth="1"/>
    <col min="10511" max="10752" width="9.140625" style="193"/>
    <col min="10753" max="10753" width="28.42578125" style="193" customWidth="1"/>
    <col min="10754" max="10754" width="13.140625" style="193" customWidth="1"/>
    <col min="10755" max="10765" width="12.7109375" style="193" bestFit="1" customWidth="1"/>
    <col min="10766" max="10766" width="13.7109375" style="193" bestFit="1" customWidth="1"/>
    <col min="10767" max="11008" width="9.140625" style="193"/>
    <col min="11009" max="11009" width="28.42578125" style="193" customWidth="1"/>
    <col min="11010" max="11010" width="13.140625" style="193" customWidth="1"/>
    <col min="11011" max="11021" width="12.7109375" style="193" bestFit="1" customWidth="1"/>
    <col min="11022" max="11022" width="13.7109375" style="193" bestFit="1" customWidth="1"/>
    <col min="11023" max="11264" width="9.140625" style="193"/>
    <col min="11265" max="11265" width="28.42578125" style="193" customWidth="1"/>
    <col min="11266" max="11266" width="13.140625" style="193" customWidth="1"/>
    <col min="11267" max="11277" width="12.7109375" style="193" bestFit="1" customWidth="1"/>
    <col min="11278" max="11278" width="13.7109375" style="193" bestFit="1" customWidth="1"/>
    <col min="11279" max="11520" width="9.140625" style="193"/>
    <col min="11521" max="11521" width="28.42578125" style="193" customWidth="1"/>
    <col min="11522" max="11522" width="13.140625" style="193" customWidth="1"/>
    <col min="11523" max="11533" width="12.7109375" style="193" bestFit="1" customWidth="1"/>
    <col min="11534" max="11534" width="13.7109375" style="193" bestFit="1" customWidth="1"/>
    <col min="11535" max="11776" width="9.140625" style="193"/>
    <col min="11777" max="11777" width="28.42578125" style="193" customWidth="1"/>
    <col min="11778" max="11778" width="13.140625" style="193" customWidth="1"/>
    <col min="11779" max="11789" width="12.7109375" style="193" bestFit="1" customWidth="1"/>
    <col min="11790" max="11790" width="13.7109375" style="193" bestFit="1" customWidth="1"/>
    <col min="11791" max="12032" width="9.140625" style="193"/>
    <col min="12033" max="12033" width="28.42578125" style="193" customWidth="1"/>
    <col min="12034" max="12034" width="13.140625" style="193" customWidth="1"/>
    <col min="12035" max="12045" width="12.7109375" style="193" bestFit="1" customWidth="1"/>
    <col min="12046" max="12046" width="13.7109375" style="193" bestFit="1" customWidth="1"/>
    <col min="12047" max="12288" width="9.140625" style="193"/>
    <col min="12289" max="12289" width="28.42578125" style="193" customWidth="1"/>
    <col min="12290" max="12290" width="13.140625" style="193" customWidth="1"/>
    <col min="12291" max="12301" width="12.7109375" style="193" bestFit="1" customWidth="1"/>
    <col min="12302" max="12302" width="13.7109375" style="193" bestFit="1" customWidth="1"/>
    <col min="12303" max="12544" width="9.140625" style="193"/>
    <col min="12545" max="12545" width="28.42578125" style="193" customWidth="1"/>
    <col min="12546" max="12546" width="13.140625" style="193" customWidth="1"/>
    <col min="12547" max="12557" width="12.7109375" style="193" bestFit="1" customWidth="1"/>
    <col min="12558" max="12558" width="13.7109375" style="193" bestFit="1" customWidth="1"/>
    <col min="12559" max="12800" width="9.140625" style="193"/>
    <col min="12801" max="12801" width="28.42578125" style="193" customWidth="1"/>
    <col min="12802" max="12802" width="13.140625" style="193" customWidth="1"/>
    <col min="12803" max="12813" width="12.7109375" style="193" bestFit="1" customWidth="1"/>
    <col min="12814" max="12814" width="13.7109375" style="193" bestFit="1" customWidth="1"/>
    <col min="12815" max="13056" width="9.140625" style="193"/>
    <col min="13057" max="13057" width="28.42578125" style="193" customWidth="1"/>
    <col min="13058" max="13058" width="13.140625" style="193" customWidth="1"/>
    <col min="13059" max="13069" width="12.7109375" style="193" bestFit="1" customWidth="1"/>
    <col min="13070" max="13070" width="13.7109375" style="193" bestFit="1" customWidth="1"/>
    <col min="13071" max="13312" width="9.140625" style="193"/>
    <col min="13313" max="13313" width="28.42578125" style="193" customWidth="1"/>
    <col min="13314" max="13314" width="13.140625" style="193" customWidth="1"/>
    <col min="13315" max="13325" width="12.7109375" style="193" bestFit="1" customWidth="1"/>
    <col min="13326" max="13326" width="13.7109375" style="193" bestFit="1" customWidth="1"/>
    <col min="13327" max="13568" width="9.140625" style="193"/>
    <col min="13569" max="13569" width="28.42578125" style="193" customWidth="1"/>
    <col min="13570" max="13570" width="13.140625" style="193" customWidth="1"/>
    <col min="13571" max="13581" width="12.7109375" style="193" bestFit="1" customWidth="1"/>
    <col min="13582" max="13582" width="13.7109375" style="193" bestFit="1" customWidth="1"/>
    <col min="13583" max="13824" width="9.140625" style="193"/>
    <col min="13825" max="13825" width="28.42578125" style="193" customWidth="1"/>
    <col min="13826" max="13826" width="13.140625" style="193" customWidth="1"/>
    <col min="13827" max="13837" width="12.7109375" style="193" bestFit="1" customWidth="1"/>
    <col min="13838" max="13838" width="13.7109375" style="193" bestFit="1" customWidth="1"/>
    <col min="13839" max="14080" width="9.140625" style="193"/>
    <col min="14081" max="14081" width="28.42578125" style="193" customWidth="1"/>
    <col min="14082" max="14082" width="13.140625" style="193" customWidth="1"/>
    <col min="14083" max="14093" width="12.7109375" style="193" bestFit="1" customWidth="1"/>
    <col min="14094" max="14094" width="13.7109375" style="193" bestFit="1" customWidth="1"/>
    <col min="14095" max="14336" width="9.140625" style="193"/>
    <col min="14337" max="14337" width="28.42578125" style="193" customWidth="1"/>
    <col min="14338" max="14338" width="13.140625" style="193" customWidth="1"/>
    <col min="14339" max="14349" width="12.7109375" style="193" bestFit="1" customWidth="1"/>
    <col min="14350" max="14350" width="13.7109375" style="193" bestFit="1" customWidth="1"/>
    <col min="14351" max="14592" width="9.140625" style="193"/>
    <col min="14593" max="14593" width="28.42578125" style="193" customWidth="1"/>
    <col min="14594" max="14594" width="13.140625" style="193" customWidth="1"/>
    <col min="14595" max="14605" width="12.7109375" style="193" bestFit="1" customWidth="1"/>
    <col min="14606" max="14606" width="13.7109375" style="193" bestFit="1" customWidth="1"/>
    <col min="14607" max="14848" width="9.140625" style="193"/>
    <col min="14849" max="14849" width="28.42578125" style="193" customWidth="1"/>
    <col min="14850" max="14850" width="13.140625" style="193" customWidth="1"/>
    <col min="14851" max="14861" width="12.7109375" style="193" bestFit="1" customWidth="1"/>
    <col min="14862" max="14862" width="13.7109375" style="193" bestFit="1" customWidth="1"/>
    <col min="14863" max="15104" width="9.140625" style="193"/>
    <col min="15105" max="15105" width="28.42578125" style="193" customWidth="1"/>
    <col min="15106" max="15106" width="13.140625" style="193" customWidth="1"/>
    <col min="15107" max="15117" width="12.7109375" style="193" bestFit="1" customWidth="1"/>
    <col min="15118" max="15118" width="13.7109375" style="193" bestFit="1" customWidth="1"/>
    <col min="15119" max="15360" width="9.140625" style="193"/>
    <col min="15361" max="15361" width="28.42578125" style="193" customWidth="1"/>
    <col min="15362" max="15362" width="13.140625" style="193" customWidth="1"/>
    <col min="15363" max="15373" width="12.7109375" style="193" bestFit="1" customWidth="1"/>
    <col min="15374" max="15374" width="13.7109375" style="193" bestFit="1" customWidth="1"/>
    <col min="15375" max="15616" width="9.140625" style="193"/>
    <col min="15617" max="15617" width="28.42578125" style="193" customWidth="1"/>
    <col min="15618" max="15618" width="13.140625" style="193" customWidth="1"/>
    <col min="15619" max="15629" width="12.7109375" style="193" bestFit="1" customWidth="1"/>
    <col min="15630" max="15630" width="13.7109375" style="193" bestFit="1" customWidth="1"/>
    <col min="15631" max="15872" width="9.140625" style="193"/>
    <col min="15873" max="15873" width="28.42578125" style="193" customWidth="1"/>
    <col min="15874" max="15874" width="13.140625" style="193" customWidth="1"/>
    <col min="15875" max="15885" width="12.7109375" style="193" bestFit="1" customWidth="1"/>
    <col min="15886" max="15886" width="13.7109375" style="193" bestFit="1" customWidth="1"/>
    <col min="15887" max="16128" width="9.140625" style="193"/>
    <col min="16129" max="16129" width="28.42578125" style="193" customWidth="1"/>
    <col min="16130" max="16130" width="13.140625" style="193" customWidth="1"/>
    <col min="16131" max="16141" width="12.7109375" style="193" bestFit="1" customWidth="1"/>
    <col min="16142" max="16142" width="13.7109375" style="193" bestFit="1" customWidth="1"/>
    <col min="16143" max="16384" width="9.140625" style="193"/>
  </cols>
  <sheetData>
    <row r="1" spans="1:14" ht="12" customHeight="1" x14ac:dyDescent="0.25"/>
    <row r="2" spans="1:14" ht="13.5" customHeight="1" x14ac:dyDescent="0.25"/>
    <row r="3" spans="1:14" ht="18" x14ac:dyDescent="0.25">
      <c r="A3" s="192" t="s">
        <v>269</v>
      </c>
    </row>
    <row r="6" spans="1:14" s="195" customFormat="1" ht="12" x14ac:dyDescent="0.2">
      <c r="A6" s="194" t="s">
        <v>61</v>
      </c>
      <c r="B6" s="194" t="s">
        <v>27</v>
      </c>
      <c r="C6" s="194" t="s">
        <v>28</v>
      </c>
      <c r="D6" s="194" t="s">
        <v>29</v>
      </c>
      <c r="E6" s="194" t="s">
        <v>30</v>
      </c>
      <c r="F6" s="194" t="s">
        <v>31</v>
      </c>
      <c r="G6" s="194" t="s">
        <v>32</v>
      </c>
      <c r="H6" s="194" t="s">
        <v>33</v>
      </c>
      <c r="I6" s="194" t="s">
        <v>34</v>
      </c>
      <c r="J6" s="194" t="s">
        <v>35</v>
      </c>
      <c r="K6" s="194" t="s">
        <v>36</v>
      </c>
      <c r="L6" s="194" t="s">
        <v>37</v>
      </c>
      <c r="M6" s="194" t="s">
        <v>38</v>
      </c>
      <c r="N6" s="194" t="s">
        <v>9</v>
      </c>
    </row>
    <row r="8" spans="1:14" x14ac:dyDescent="0.25">
      <c r="A8" s="196"/>
    </row>
    <row r="9" spans="1:14" x14ac:dyDescent="0.25">
      <c r="A9" s="197" t="s">
        <v>68</v>
      </c>
    </row>
    <row r="10" spans="1:14" x14ac:dyDescent="0.25">
      <c r="A10" s="198" t="s">
        <v>240</v>
      </c>
      <c r="B10" s="188">
        <v>94803.947809962614</v>
      </c>
      <c r="C10" s="188">
        <v>248622.15780996255</v>
      </c>
      <c r="D10" s="189"/>
      <c r="E10" s="188"/>
      <c r="F10" s="188"/>
      <c r="G10" s="188"/>
      <c r="H10" s="188"/>
      <c r="I10" s="188"/>
      <c r="J10" s="188"/>
      <c r="K10" s="188"/>
      <c r="L10" s="188"/>
      <c r="M10" s="188"/>
      <c r="N10" s="199">
        <f>SUM(B10:M10)</f>
        <v>343426.10561992519</v>
      </c>
    </row>
    <row r="11" spans="1:14" x14ac:dyDescent="0.25">
      <c r="A11" s="198"/>
      <c r="B11" s="187"/>
      <c r="C11" s="187"/>
      <c r="D11" s="190"/>
      <c r="E11" s="187"/>
      <c r="F11" s="187"/>
      <c r="G11" s="187"/>
      <c r="H11" s="187"/>
      <c r="I11" s="187"/>
      <c r="J11" s="187"/>
      <c r="K11" s="187"/>
      <c r="L11" s="187"/>
      <c r="M11" s="187"/>
      <c r="N11" s="199"/>
    </row>
    <row r="12" spans="1:14" x14ac:dyDescent="0.25">
      <c r="A12" s="198" t="s">
        <v>241</v>
      </c>
      <c r="B12" s="188">
        <v>289299.75</v>
      </c>
      <c r="C12" s="188">
        <v>135822.62</v>
      </c>
      <c r="D12" s="189"/>
      <c r="E12" s="188"/>
      <c r="F12" s="188"/>
      <c r="G12" s="188"/>
      <c r="H12" s="188"/>
      <c r="I12" s="188"/>
      <c r="J12" s="188"/>
      <c r="K12" s="188"/>
      <c r="L12" s="188"/>
      <c r="M12" s="188"/>
      <c r="N12" s="199">
        <f>SUM(B12:M12)</f>
        <v>425122.37</v>
      </c>
    </row>
    <row r="13" spans="1:14" x14ac:dyDescent="0.25">
      <c r="A13" s="198"/>
      <c r="B13" s="187"/>
      <c r="C13" s="187"/>
      <c r="D13" s="190"/>
      <c r="E13" s="187"/>
      <c r="F13" s="187"/>
      <c r="G13" s="187"/>
      <c r="H13" s="187"/>
      <c r="I13" s="187"/>
      <c r="J13" s="187"/>
      <c r="K13" s="187"/>
      <c r="L13" s="187"/>
      <c r="M13" s="187"/>
      <c r="N13" s="199"/>
    </row>
    <row r="14" spans="1:14" x14ac:dyDescent="0.25">
      <c r="A14" s="198" t="s">
        <v>242</v>
      </c>
      <c r="B14" s="188">
        <v>5175.95</v>
      </c>
      <c r="C14" s="188">
        <v>1902.21</v>
      </c>
      <c r="D14" s="189"/>
      <c r="E14" s="188"/>
      <c r="F14" s="188"/>
      <c r="G14" s="188"/>
      <c r="H14" s="188"/>
      <c r="I14" s="188"/>
      <c r="J14" s="188"/>
      <c r="K14" s="188"/>
      <c r="L14" s="188"/>
      <c r="M14" s="188"/>
      <c r="N14" s="199">
        <f>SUM(B14:M14)</f>
        <v>7078.16</v>
      </c>
    </row>
    <row r="15" spans="1:14" x14ac:dyDescent="0.25">
      <c r="A15" s="198" t="s">
        <v>243</v>
      </c>
      <c r="B15" s="188">
        <v>23034.48</v>
      </c>
      <c r="C15" s="188">
        <v>10283.449999999999</v>
      </c>
      <c r="D15" s="189"/>
      <c r="E15" s="188"/>
      <c r="F15" s="188"/>
      <c r="G15" s="188"/>
      <c r="H15" s="188"/>
      <c r="I15" s="188"/>
      <c r="J15" s="188"/>
      <c r="K15" s="188"/>
      <c r="L15" s="188"/>
      <c r="M15" s="188"/>
      <c r="N15" s="199">
        <f>SUM(B15:M15)</f>
        <v>33317.93</v>
      </c>
    </row>
    <row r="16" spans="1:14" x14ac:dyDescent="0.25">
      <c r="A16" s="198" t="s">
        <v>244</v>
      </c>
      <c r="B16" s="188">
        <v>9616.83</v>
      </c>
      <c r="C16" s="188">
        <v>4788.71</v>
      </c>
      <c r="D16" s="189"/>
      <c r="E16" s="188"/>
      <c r="F16" s="188"/>
      <c r="G16" s="188"/>
      <c r="H16" s="188"/>
      <c r="I16" s="188"/>
      <c r="J16" s="188"/>
      <c r="K16" s="188"/>
      <c r="L16" s="188"/>
      <c r="M16" s="188"/>
      <c r="N16" s="199">
        <f>SUM(B16:M16)</f>
        <v>14405.54</v>
      </c>
    </row>
    <row r="17" spans="1:14" x14ac:dyDescent="0.25">
      <c r="A17" s="198"/>
      <c r="B17" s="187"/>
      <c r="C17" s="187"/>
      <c r="D17" s="190"/>
      <c r="E17" s="187"/>
      <c r="F17" s="187"/>
      <c r="G17" s="187"/>
      <c r="H17" s="187"/>
      <c r="I17" s="187"/>
      <c r="J17" s="187"/>
      <c r="K17" s="187"/>
      <c r="L17" s="187"/>
      <c r="M17" s="187"/>
      <c r="N17" s="199"/>
    </row>
    <row r="18" spans="1:14" x14ac:dyDescent="0.25">
      <c r="A18" s="197" t="s">
        <v>63</v>
      </c>
      <c r="B18" s="187"/>
      <c r="C18" s="187"/>
      <c r="D18" s="190"/>
      <c r="E18" s="187"/>
      <c r="F18" s="187"/>
      <c r="G18" s="187"/>
      <c r="H18" s="187"/>
      <c r="I18" s="187"/>
      <c r="J18" s="187"/>
      <c r="K18" s="187"/>
      <c r="L18" s="187"/>
      <c r="M18" s="187"/>
      <c r="N18" s="199"/>
    </row>
    <row r="19" spans="1:14" x14ac:dyDescent="0.25">
      <c r="A19" s="198" t="s">
        <v>245</v>
      </c>
      <c r="B19" s="188">
        <v>2254.54</v>
      </c>
      <c r="C19" s="188">
        <v>28163.19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200">
        <f>SUM(B19:M19)</f>
        <v>30417.73</v>
      </c>
    </row>
    <row r="20" spans="1:14" x14ac:dyDescent="0.25">
      <c r="A20" s="198"/>
    </row>
    <row r="21" spans="1:14" x14ac:dyDescent="0.25">
      <c r="A21" s="201" t="s">
        <v>246</v>
      </c>
      <c r="B21" s="199">
        <f t="shared" ref="B21:M21" si="0">SUM(B10:B19)</f>
        <v>424185.4978099626</v>
      </c>
      <c r="C21" s="199">
        <f t="shared" si="0"/>
        <v>429582.33780996257</v>
      </c>
      <c r="D21" s="199">
        <f t="shared" si="0"/>
        <v>0</v>
      </c>
      <c r="E21" s="199">
        <f t="shared" si="0"/>
        <v>0</v>
      </c>
      <c r="F21" s="199">
        <f t="shared" si="0"/>
        <v>0</v>
      </c>
      <c r="G21" s="199">
        <f t="shared" si="0"/>
        <v>0</v>
      </c>
      <c r="H21" s="199">
        <f t="shared" si="0"/>
        <v>0</v>
      </c>
      <c r="I21" s="199">
        <f t="shared" si="0"/>
        <v>0</v>
      </c>
      <c r="J21" s="199">
        <f t="shared" si="0"/>
        <v>0</v>
      </c>
      <c r="K21" s="199">
        <f t="shared" si="0"/>
        <v>0</v>
      </c>
      <c r="L21" s="199">
        <f t="shared" si="0"/>
        <v>0</v>
      </c>
      <c r="M21" s="199">
        <f t="shared" si="0"/>
        <v>0</v>
      </c>
      <c r="N21" s="191">
        <f>SUM(B21:M21)</f>
        <v>853767.83561992517</v>
      </c>
    </row>
    <row r="23" spans="1:14" ht="51" x14ac:dyDescent="0.25">
      <c r="A23" s="210" t="s">
        <v>270</v>
      </c>
    </row>
    <row r="24" spans="1:14" x14ac:dyDescent="0.25">
      <c r="A24" s="202"/>
    </row>
    <row r="25" spans="1:14" x14ac:dyDescent="0.25">
      <c r="A25" s="202"/>
    </row>
    <row r="26" spans="1:14" x14ac:dyDescent="0.25">
      <c r="A26" s="203"/>
    </row>
    <row r="27" spans="1:14" x14ac:dyDescent="0.25">
      <c r="A27" s="204"/>
    </row>
    <row r="28" spans="1:14" x14ac:dyDescent="0.25">
      <c r="A28" s="204"/>
    </row>
    <row r="29" spans="1:14" x14ac:dyDescent="0.25">
      <c r="A29" s="204"/>
    </row>
    <row r="30" spans="1:14" x14ac:dyDescent="0.25">
      <c r="A30" s="204"/>
    </row>
    <row r="31" spans="1:14" x14ac:dyDescent="0.25">
      <c r="A31" s="204"/>
    </row>
    <row r="32" spans="1:14" x14ac:dyDescent="0.25">
      <c r="A32" s="205"/>
    </row>
    <row r="33" spans="1:1" x14ac:dyDescent="0.25">
      <c r="A33" s="206"/>
    </row>
    <row r="34" spans="1:1" x14ac:dyDescent="0.25">
      <c r="A34" s="204"/>
    </row>
    <row r="35" spans="1:1" x14ac:dyDescent="0.25">
      <c r="A35" s="204"/>
    </row>
    <row r="36" spans="1:1" x14ac:dyDescent="0.25">
      <c r="A36" s="204"/>
    </row>
    <row r="37" spans="1:1" x14ac:dyDescent="0.25">
      <c r="A37" s="204"/>
    </row>
    <row r="38" spans="1:1" x14ac:dyDescent="0.25">
      <c r="A38" s="204"/>
    </row>
    <row r="39" spans="1:1" x14ac:dyDescent="0.25">
      <c r="A39" s="204"/>
    </row>
    <row r="40" spans="1:1" x14ac:dyDescent="0.25">
      <c r="A40" s="204"/>
    </row>
    <row r="41" spans="1:1" x14ac:dyDescent="0.25">
      <c r="A41" s="207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2"/>
  <sheetViews>
    <sheetView workbookViewId="0">
      <selection activeCell="M26" sqref="M26"/>
    </sheetView>
  </sheetViews>
  <sheetFormatPr defaultRowHeight="12.75" x14ac:dyDescent="0.2"/>
  <cols>
    <col min="1" max="1" width="14.42578125" style="14" bestFit="1" customWidth="1"/>
    <col min="2" max="6" width="14.28515625" style="14" bestFit="1" customWidth="1"/>
    <col min="7" max="9" width="14" style="14" bestFit="1" customWidth="1"/>
    <col min="10" max="10" width="14.28515625" style="14" bestFit="1" customWidth="1"/>
    <col min="11" max="13" width="14.7109375" style="14" customWidth="1"/>
    <col min="14" max="14" width="15.5703125" style="14" bestFit="1" customWidth="1"/>
    <col min="15" max="256" width="9.140625" style="14"/>
    <col min="257" max="257" width="14.42578125" style="14" bestFit="1" customWidth="1"/>
    <col min="258" max="266" width="14" style="14" bestFit="1" customWidth="1"/>
    <col min="267" max="269" width="14.7109375" style="14" customWidth="1"/>
    <col min="270" max="270" width="15.5703125" style="14" bestFit="1" customWidth="1"/>
    <col min="271" max="512" width="9.140625" style="14"/>
    <col min="513" max="513" width="14.42578125" style="14" bestFit="1" customWidth="1"/>
    <col min="514" max="522" width="14" style="14" bestFit="1" customWidth="1"/>
    <col min="523" max="525" width="14.7109375" style="14" customWidth="1"/>
    <col min="526" max="526" width="15.5703125" style="14" bestFit="1" customWidth="1"/>
    <col min="527" max="768" width="9.140625" style="14"/>
    <col min="769" max="769" width="14.42578125" style="14" bestFit="1" customWidth="1"/>
    <col min="770" max="778" width="14" style="14" bestFit="1" customWidth="1"/>
    <col min="779" max="781" width="14.7109375" style="14" customWidth="1"/>
    <col min="782" max="782" width="15.5703125" style="14" bestFit="1" customWidth="1"/>
    <col min="783" max="1024" width="9.140625" style="14"/>
    <col min="1025" max="1025" width="14.42578125" style="14" bestFit="1" customWidth="1"/>
    <col min="1026" max="1034" width="14" style="14" bestFit="1" customWidth="1"/>
    <col min="1035" max="1037" width="14.7109375" style="14" customWidth="1"/>
    <col min="1038" max="1038" width="15.5703125" style="14" bestFit="1" customWidth="1"/>
    <col min="1039" max="1280" width="9.140625" style="14"/>
    <col min="1281" max="1281" width="14.42578125" style="14" bestFit="1" customWidth="1"/>
    <col min="1282" max="1290" width="14" style="14" bestFit="1" customWidth="1"/>
    <col min="1291" max="1293" width="14.7109375" style="14" customWidth="1"/>
    <col min="1294" max="1294" width="15.5703125" style="14" bestFit="1" customWidth="1"/>
    <col min="1295" max="1536" width="9.140625" style="14"/>
    <col min="1537" max="1537" width="14.42578125" style="14" bestFit="1" customWidth="1"/>
    <col min="1538" max="1546" width="14" style="14" bestFit="1" customWidth="1"/>
    <col min="1547" max="1549" width="14.7109375" style="14" customWidth="1"/>
    <col min="1550" max="1550" width="15.5703125" style="14" bestFit="1" customWidth="1"/>
    <col min="1551" max="1792" width="9.140625" style="14"/>
    <col min="1793" max="1793" width="14.42578125" style="14" bestFit="1" customWidth="1"/>
    <col min="1794" max="1802" width="14" style="14" bestFit="1" customWidth="1"/>
    <col min="1803" max="1805" width="14.7109375" style="14" customWidth="1"/>
    <col min="1806" max="1806" width="15.5703125" style="14" bestFit="1" customWidth="1"/>
    <col min="1807" max="2048" width="9.140625" style="14"/>
    <col min="2049" max="2049" width="14.42578125" style="14" bestFit="1" customWidth="1"/>
    <col min="2050" max="2058" width="14" style="14" bestFit="1" customWidth="1"/>
    <col min="2059" max="2061" width="14.7109375" style="14" customWidth="1"/>
    <col min="2062" max="2062" width="15.5703125" style="14" bestFit="1" customWidth="1"/>
    <col min="2063" max="2304" width="9.140625" style="14"/>
    <col min="2305" max="2305" width="14.42578125" style="14" bestFit="1" customWidth="1"/>
    <col min="2306" max="2314" width="14" style="14" bestFit="1" customWidth="1"/>
    <col min="2315" max="2317" width="14.7109375" style="14" customWidth="1"/>
    <col min="2318" max="2318" width="15.5703125" style="14" bestFit="1" customWidth="1"/>
    <col min="2319" max="2560" width="9.140625" style="14"/>
    <col min="2561" max="2561" width="14.42578125" style="14" bestFit="1" customWidth="1"/>
    <col min="2562" max="2570" width="14" style="14" bestFit="1" customWidth="1"/>
    <col min="2571" max="2573" width="14.7109375" style="14" customWidth="1"/>
    <col min="2574" max="2574" width="15.5703125" style="14" bestFit="1" customWidth="1"/>
    <col min="2575" max="2816" width="9.140625" style="14"/>
    <col min="2817" max="2817" width="14.42578125" style="14" bestFit="1" customWidth="1"/>
    <col min="2818" max="2826" width="14" style="14" bestFit="1" customWidth="1"/>
    <col min="2827" max="2829" width="14.7109375" style="14" customWidth="1"/>
    <col min="2830" max="2830" width="15.5703125" style="14" bestFit="1" customWidth="1"/>
    <col min="2831" max="3072" width="9.140625" style="14"/>
    <col min="3073" max="3073" width="14.42578125" style="14" bestFit="1" customWidth="1"/>
    <col min="3074" max="3082" width="14" style="14" bestFit="1" customWidth="1"/>
    <col min="3083" max="3085" width="14.7109375" style="14" customWidth="1"/>
    <col min="3086" max="3086" width="15.5703125" style="14" bestFit="1" customWidth="1"/>
    <col min="3087" max="3328" width="9.140625" style="14"/>
    <col min="3329" max="3329" width="14.42578125" style="14" bestFit="1" customWidth="1"/>
    <col min="3330" max="3338" width="14" style="14" bestFit="1" customWidth="1"/>
    <col min="3339" max="3341" width="14.7109375" style="14" customWidth="1"/>
    <col min="3342" max="3342" width="15.5703125" style="14" bestFit="1" customWidth="1"/>
    <col min="3343" max="3584" width="9.140625" style="14"/>
    <col min="3585" max="3585" width="14.42578125" style="14" bestFit="1" customWidth="1"/>
    <col min="3586" max="3594" width="14" style="14" bestFit="1" customWidth="1"/>
    <col min="3595" max="3597" width="14.7109375" style="14" customWidth="1"/>
    <col min="3598" max="3598" width="15.5703125" style="14" bestFit="1" customWidth="1"/>
    <col min="3599" max="3840" width="9.140625" style="14"/>
    <col min="3841" max="3841" width="14.42578125" style="14" bestFit="1" customWidth="1"/>
    <col min="3842" max="3850" width="14" style="14" bestFit="1" customWidth="1"/>
    <col min="3851" max="3853" width="14.7109375" style="14" customWidth="1"/>
    <col min="3854" max="3854" width="15.5703125" style="14" bestFit="1" customWidth="1"/>
    <col min="3855" max="4096" width="9.140625" style="14"/>
    <col min="4097" max="4097" width="14.42578125" style="14" bestFit="1" customWidth="1"/>
    <col min="4098" max="4106" width="14" style="14" bestFit="1" customWidth="1"/>
    <col min="4107" max="4109" width="14.7109375" style="14" customWidth="1"/>
    <col min="4110" max="4110" width="15.5703125" style="14" bestFit="1" customWidth="1"/>
    <col min="4111" max="4352" width="9.140625" style="14"/>
    <col min="4353" max="4353" width="14.42578125" style="14" bestFit="1" customWidth="1"/>
    <col min="4354" max="4362" width="14" style="14" bestFit="1" customWidth="1"/>
    <col min="4363" max="4365" width="14.7109375" style="14" customWidth="1"/>
    <col min="4366" max="4366" width="15.5703125" style="14" bestFit="1" customWidth="1"/>
    <col min="4367" max="4608" width="9.140625" style="14"/>
    <col min="4609" max="4609" width="14.42578125" style="14" bestFit="1" customWidth="1"/>
    <col min="4610" max="4618" width="14" style="14" bestFit="1" customWidth="1"/>
    <col min="4619" max="4621" width="14.7109375" style="14" customWidth="1"/>
    <col min="4622" max="4622" width="15.5703125" style="14" bestFit="1" customWidth="1"/>
    <col min="4623" max="4864" width="9.140625" style="14"/>
    <col min="4865" max="4865" width="14.42578125" style="14" bestFit="1" customWidth="1"/>
    <col min="4866" max="4874" width="14" style="14" bestFit="1" customWidth="1"/>
    <col min="4875" max="4877" width="14.7109375" style="14" customWidth="1"/>
    <col min="4878" max="4878" width="15.5703125" style="14" bestFit="1" customWidth="1"/>
    <col min="4879" max="5120" width="9.140625" style="14"/>
    <col min="5121" max="5121" width="14.42578125" style="14" bestFit="1" customWidth="1"/>
    <col min="5122" max="5130" width="14" style="14" bestFit="1" customWidth="1"/>
    <col min="5131" max="5133" width="14.7109375" style="14" customWidth="1"/>
    <col min="5134" max="5134" width="15.5703125" style="14" bestFit="1" customWidth="1"/>
    <col min="5135" max="5376" width="9.140625" style="14"/>
    <col min="5377" max="5377" width="14.42578125" style="14" bestFit="1" customWidth="1"/>
    <col min="5378" max="5386" width="14" style="14" bestFit="1" customWidth="1"/>
    <col min="5387" max="5389" width="14.7109375" style="14" customWidth="1"/>
    <col min="5390" max="5390" width="15.5703125" style="14" bestFit="1" customWidth="1"/>
    <col min="5391" max="5632" width="9.140625" style="14"/>
    <col min="5633" max="5633" width="14.42578125" style="14" bestFit="1" customWidth="1"/>
    <col min="5634" max="5642" width="14" style="14" bestFit="1" customWidth="1"/>
    <col min="5643" max="5645" width="14.7109375" style="14" customWidth="1"/>
    <col min="5646" max="5646" width="15.5703125" style="14" bestFit="1" customWidth="1"/>
    <col min="5647" max="5888" width="9.140625" style="14"/>
    <col min="5889" max="5889" width="14.42578125" style="14" bestFit="1" customWidth="1"/>
    <col min="5890" max="5898" width="14" style="14" bestFit="1" customWidth="1"/>
    <col min="5899" max="5901" width="14.7109375" style="14" customWidth="1"/>
    <col min="5902" max="5902" width="15.5703125" style="14" bestFit="1" customWidth="1"/>
    <col min="5903" max="6144" width="9.140625" style="14"/>
    <col min="6145" max="6145" width="14.42578125" style="14" bestFit="1" customWidth="1"/>
    <col min="6146" max="6154" width="14" style="14" bestFit="1" customWidth="1"/>
    <col min="6155" max="6157" width="14.7109375" style="14" customWidth="1"/>
    <col min="6158" max="6158" width="15.5703125" style="14" bestFit="1" customWidth="1"/>
    <col min="6159" max="6400" width="9.140625" style="14"/>
    <col min="6401" max="6401" width="14.42578125" style="14" bestFit="1" customWidth="1"/>
    <col min="6402" max="6410" width="14" style="14" bestFit="1" customWidth="1"/>
    <col min="6411" max="6413" width="14.7109375" style="14" customWidth="1"/>
    <col min="6414" max="6414" width="15.5703125" style="14" bestFit="1" customWidth="1"/>
    <col min="6415" max="6656" width="9.140625" style="14"/>
    <col min="6657" max="6657" width="14.42578125" style="14" bestFit="1" customWidth="1"/>
    <col min="6658" max="6666" width="14" style="14" bestFit="1" customWidth="1"/>
    <col min="6667" max="6669" width="14.7109375" style="14" customWidth="1"/>
    <col min="6670" max="6670" width="15.5703125" style="14" bestFit="1" customWidth="1"/>
    <col min="6671" max="6912" width="9.140625" style="14"/>
    <col min="6913" max="6913" width="14.42578125" style="14" bestFit="1" customWidth="1"/>
    <col min="6914" max="6922" width="14" style="14" bestFit="1" customWidth="1"/>
    <col min="6923" max="6925" width="14.7109375" style="14" customWidth="1"/>
    <col min="6926" max="6926" width="15.5703125" style="14" bestFit="1" customWidth="1"/>
    <col min="6927" max="7168" width="9.140625" style="14"/>
    <col min="7169" max="7169" width="14.42578125" style="14" bestFit="1" customWidth="1"/>
    <col min="7170" max="7178" width="14" style="14" bestFit="1" customWidth="1"/>
    <col min="7179" max="7181" width="14.7109375" style="14" customWidth="1"/>
    <col min="7182" max="7182" width="15.5703125" style="14" bestFit="1" customWidth="1"/>
    <col min="7183" max="7424" width="9.140625" style="14"/>
    <col min="7425" max="7425" width="14.42578125" style="14" bestFit="1" customWidth="1"/>
    <col min="7426" max="7434" width="14" style="14" bestFit="1" customWidth="1"/>
    <col min="7435" max="7437" width="14.7109375" style="14" customWidth="1"/>
    <col min="7438" max="7438" width="15.5703125" style="14" bestFit="1" customWidth="1"/>
    <col min="7439" max="7680" width="9.140625" style="14"/>
    <col min="7681" max="7681" width="14.42578125" style="14" bestFit="1" customWidth="1"/>
    <col min="7682" max="7690" width="14" style="14" bestFit="1" customWidth="1"/>
    <col min="7691" max="7693" width="14.7109375" style="14" customWidth="1"/>
    <col min="7694" max="7694" width="15.5703125" style="14" bestFit="1" customWidth="1"/>
    <col min="7695" max="7936" width="9.140625" style="14"/>
    <col min="7937" max="7937" width="14.42578125" style="14" bestFit="1" customWidth="1"/>
    <col min="7938" max="7946" width="14" style="14" bestFit="1" customWidth="1"/>
    <col min="7947" max="7949" width="14.7109375" style="14" customWidth="1"/>
    <col min="7950" max="7950" width="15.5703125" style="14" bestFit="1" customWidth="1"/>
    <col min="7951" max="8192" width="9.140625" style="14"/>
    <col min="8193" max="8193" width="14.42578125" style="14" bestFit="1" customWidth="1"/>
    <col min="8194" max="8202" width="14" style="14" bestFit="1" customWidth="1"/>
    <col min="8203" max="8205" width="14.7109375" style="14" customWidth="1"/>
    <col min="8206" max="8206" width="15.5703125" style="14" bestFit="1" customWidth="1"/>
    <col min="8207" max="8448" width="9.140625" style="14"/>
    <col min="8449" max="8449" width="14.42578125" style="14" bestFit="1" customWidth="1"/>
    <col min="8450" max="8458" width="14" style="14" bestFit="1" customWidth="1"/>
    <col min="8459" max="8461" width="14.7109375" style="14" customWidth="1"/>
    <col min="8462" max="8462" width="15.5703125" style="14" bestFit="1" customWidth="1"/>
    <col min="8463" max="8704" width="9.140625" style="14"/>
    <col min="8705" max="8705" width="14.42578125" style="14" bestFit="1" customWidth="1"/>
    <col min="8706" max="8714" width="14" style="14" bestFit="1" customWidth="1"/>
    <col min="8715" max="8717" width="14.7109375" style="14" customWidth="1"/>
    <col min="8718" max="8718" width="15.5703125" style="14" bestFit="1" customWidth="1"/>
    <col min="8719" max="8960" width="9.140625" style="14"/>
    <col min="8961" max="8961" width="14.42578125" style="14" bestFit="1" customWidth="1"/>
    <col min="8962" max="8970" width="14" style="14" bestFit="1" customWidth="1"/>
    <col min="8971" max="8973" width="14.7109375" style="14" customWidth="1"/>
    <col min="8974" max="8974" width="15.5703125" style="14" bestFit="1" customWidth="1"/>
    <col min="8975" max="9216" width="9.140625" style="14"/>
    <col min="9217" max="9217" width="14.42578125" style="14" bestFit="1" customWidth="1"/>
    <col min="9218" max="9226" width="14" style="14" bestFit="1" customWidth="1"/>
    <col min="9227" max="9229" width="14.7109375" style="14" customWidth="1"/>
    <col min="9230" max="9230" width="15.5703125" style="14" bestFit="1" customWidth="1"/>
    <col min="9231" max="9472" width="9.140625" style="14"/>
    <col min="9473" max="9473" width="14.42578125" style="14" bestFit="1" customWidth="1"/>
    <col min="9474" max="9482" width="14" style="14" bestFit="1" customWidth="1"/>
    <col min="9483" max="9485" width="14.7109375" style="14" customWidth="1"/>
    <col min="9486" max="9486" width="15.5703125" style="14" bestFit="1" customWidth="1"/>
    <col min="9487" max="9728" width="9.140625" style="14"/>
    <col min="9729" max="9729" width="14.42578125" style="14" bestFit="1" customWidth="1"/>
    <col min="9730" max="9738" width="14" style="14" bestFit="1" customWidth="1"/>
    <col min="9739" max="9741" width="14.7109375" style="14" customWidth="1"/>
    <col min="9742" max="9742" width="15.5703125" style="14" bestFit="1" customWidth="1"/>
    <col min="9743" max="9984" width="9.140625" style="14"/>
    <col min="9985" max="9985" width="14.42578125" style="14" bestFit="1" customWidth="1"/>
    <col min="9986" max="9994" width="14" style="14" bestFit="1" customWidth="1"/>
    <col min="9995" max="9997" width="14.7109375" style="14" customWidth="1"/>
    <col min="9998" max="9998" width="15.5703125" style="14" bestFit="1" customWidth="1"/>
    <col min="9999" max="10240" width="9.140625" style="14"/>
    <col min="10241" max="10241" width="14.42578125" style="14" bestFit="1" customWidth="1"/>
    <col min="10242" max="10250" width="14" style="14" bestFit="1" customWidth="1"/>
    <col min="10251" max="10253" width="14.7109375" style="14" customWidth="1"/>
    <col min="10254" max="10254" width="15.5703125" style="14" bestFit="1" customWidth="1"/>
    <col min="10255" max="10496" width="9.140625" style="14"/>
    <col min="10497" max="10497" width="14.42578125" style="14" bestFit="1" customWidth="1"/>
    <col min="10498" max="10506" width="14" style="14" bestFit="1" customWidth="1"/>
    <col min="10507" max="10509" width="14.7109375" style="14" customWidth="1"/>
    <col min="10510" max="10510" width="15.5703125" style="14" bestFit="1" customWidth="1"/>
    <col min="10511" max="10752" width="9.140625" style="14"/>
    <col min="10753" max="10753" width="14.42578125" style="14" bestFit="1" customWidth="1"/>
    <col min="10754" max="10762" width="14" style="14" bestFit="1" customWidth="1"/>
    <col min="10763" max="10765" width="14.7109375" style="14" customWidth="1"/>
    <col min="10766" max="10766" width="15.5703125" style="14" bestFit="1" customWidth="1"/>
    <col min="10767" max="11008" width="9.140625" style="14"/>
    <col min="11009" max="11009" width="14.42578125" style="14" bestFit="1" customWidth="1"/>
    <col min="11010" max="11018" width="14" style="14" bestFit="1" customWidth="1"/>
    <col min="11019" max="11021" width="14.7109375" style="14" customWidth="1"/>
    <col min="11022" max="11022" width="15.5703125" style="14" bestFit="1" customWidth="1"/>
    <col min="11023" max="11264" width="9.140625" style="14"/>
    <col min="11265" max="11265" width="14.42578125" style="14" bestFit="1" customWidth="1"/>
    <col min="11266" max="11274" width="14" style="14" bestFit="1" customWidth="1"/>
    <col min="11275" max="11277" width="14.7109375" style="14" customWidth="1"/>
    <col min="11278" max="11278" width="15.5703125" style="14" bestFit="1" customWidth="1"/>
    <col min="11279" max="11520" width="9.140625" style="14"/>
    <col min="11521" max="11521" width="14.42578125" style="14" bestFit="1" customWidth="1"/>
    <col min="11522" max="11530" width="14" style="14" bestFit="1" customWidth="1"/>
    <col min="11531" max="11533" width="14.7109375" style="14" customWidth="1"/>
    <col min="11534" max="11534" width="15.5703125" style="14" bestFit="1" customWidth="1"/>
    <col min="11535" max="11776" width="9.140625" style="14"/>
    <col min="11777" max="11777" width="14.42578125" style="14" bestFit="1" customWidth="1"/>
    <col min="11778" max="11786" width="14" style="14" bestFit="1" customWidth="1"/>
    <col min="11787" max="11789" width="14.7109375" style="14" customWidth="1"/>
    <col min="11790" max="11790" width="15.5703125" style="14" bestFit="1" customWidth="1"/>
    <col min="11791" max="12032" width="9.140625" style="14"/>
    <col min="12033" max="12033" width="14.42578125" style="14" bestFit="1" customWidth="1"/>
    <col min="12034" max="12042" width="14" style="14" bestFit="1" customWidth="1"/>
    <col min="12043" max="12045" width="14.7109375" style="14" customWidth="1"/>
    <col min="12046" max="12046" width="15.5703125" style="14" bestFit="1" customWidth="1"/>
    <col min="12047" max="12288" width="9.140625" style="14"/>
    <col min="12289" max="12289" width="14.42578125" style="14" bestFit="1" customWidth="1"/>
    <col min="12290" max="12298" width="14" style="14" bestFit="1" customWidth="1"/>
    <col min="12299" max="12301" width="14.7109375" style="14" customWidth="1"/>
    <col min="12302" max="12302" width="15.5703125" style="14" bestFit="1" customWidth="1"/>
    <col min="12303" max="12544" width="9.140625" style="14"/>
    <col min="12545" max="12545" width="14.42578125" style="14" bestFit="1" customWidth="1"/>
    <col min="12546" max="12554" width="14" style="14" bestFit="1" customWidth="1"/>
    <col min="12555" max="12557" width="14.7109375" style="14" customWidth="1"/>
    <col min="12558" max="12558" width="15.5703125" style="14" bestFit="1" customWidth="1"/>
    <col min="12559" max="12800" width="9.140625" style="14"/>
    <col min="12801" max="12801" width="14.42578125" style="14" bestFit="1" customWidth="1"/>
    <col min="12802" max="12810" width="14" style="14" bestFit="1" customWidth="1"/>
    <col min="12811" max="12813" width="14.7109375" style="14" customWidth="1"/>
    <col min="12814" max="12814" width="15.5703125" style="14" bestFit="1" customWidth="1"/>
    <col min="12815" max="13056" width="9.140625" style="14"/>
    <col min="13057" max="13057" width="14.42578125" style="14" bestFit="1" customWidth="1"/>
    <col min="13058" max="13066" width="14" style="14" bestFit="1" customWidth="1"/>
    <col min="13067" max="13069" width="14.7109375" style="14" customWidth="1"/>
    <col min="13070" max="13070" width="15.5703125" style="14" bestFit="1" customWidth="1"/>
    <col min="13071" max="13312" width="9.140625" style="14"/>
    <col min="13313" max="13313" width="14.42578125" style="14" bestFit="1" customWidth="1"/>
    <col min="13314" max="13322" width="14" style="14" bestFit="1" customWidth="1"/>
    <col min="13323" max="13325" width="14.7109375" style="14" customWidth="1"/>
    <col min="13326" max="13326" width="15.5703125" style="14" bestFit="1" customWidth="1"/>
    <col min="13327" max="13568" width="9.140625" style="14"/>
    <col min="13569" max="13569" width="14.42578125" style="14" bestFit="1" customWidth="1"/>
    <col min="13570" max="13578" width="14" style="14" bestFit="1" customWidth="1"/>
    <col min="13579" max="13581" width="14.7109375" style="14" customWidth="1"/>
    <col min="13582" max="13582" width="15.5703125" style="14" bestFit="1" customWidth="1"/>
    <col min="13583" max="13824" width="9.140625" style="14"/>
    <col min="13825" max="13825" width="14.42578125" style="14" bestFit="1" customWidth="1"/>
    <col min="13826" max="13834" width="14" style="14" bestFit="1" customWidth="1"/>
    <col min="13835" max="13837" width="14.7109375" style="14" customWidth="1"/>
    <col min="13838" max="13838" width="15.5703125" style="14" bestFit="1" customWidth="1"/>
    <col min="13839" max="14080" width="9.140625" style="14"/>
    <col min="14081" max="14081" width="14.42578125" style="14" bestFit="1" customWidth="1"/>
    <col min="14082" max="14090" width="14" style="14" bestFit="1" customWidth="1"/>
    <col min="14091" max="14093" width="14.7109375" style="14" customWidth="1"/>
    <col min="14094" max="14094" width="15.5703125" style="14" bestFit="1" customWidth="1"/>
    <col min="14095" max="14336" width="9.140625" style="14"/>
    <col min="14337" max="14337" width="14.42578125" style="14" bestFit="1" customWidth="1"/>
    <col min="14338" max="14346" width="14" style="14" bestFit="1" customWidth="1"/>
    <col min="14347" max="14349" width="14.7109375" style="14" customWidth="1"/>
    <col min="14350" max="14350" width="15.5703125" style="14" bestFit="1" customWidth="1"/>
    <col min="14351" max="14592" width="9.140625" style="14"/>
    <col min="14593" max="14593" width="14.42578125" style="14" bestFit="1" customWidth="1"/>
    <col min="14594" max="14602" width="14" style="14" bestFit="1" customWidth="1"/>
    <col min="14603" max="14605" width="14.7109375" style="14" customWidth="1"/>
    <col min="14606" max="14606" width="15.5703125" style="14" bestFit="1" customWidth="1"/>
    <col min="14607" max="14848" width="9.140625" style="14"/>
    <col min="14849" max="14849" width="14.42578125" style="14" bestFit="1" customWidth="1"/>
    <col min="14850" max="14858" width="14" style="14" bestFit="1" customWidth="1"/>
    <col min="14859" max="14861" width="14.7109375" style="14" customWidth="1"/>
    <col min="14862" max="14862" width="15.5703125" style="14" bestFit="1" customWidth="1"/>
    <col min="14863" max="15104" width="9.140625" style="14"/>
    <col min="15105" max="15105" width="14.42578125" style="14" bestFit="1" customWidth="1"/>
    <col min="15106" max="15114" width="14" style="14" bestFit="1" customWidth="1"/>
    <col min="15115" max="15117" width="14.7109375" style="14" customWidth="1"/>
    <col min="15118" max="15118" width="15.5703125" style="14" bestFit="1" customWidth="1"/>
    <col min="15119" max="15360" width="9.140625" style="14"/>
    <col min="15361" max="15361" width="14.42578125" style="14" bestFit="1" customWidth="1"/>
    <col min="15362" max="15370" width="14" style="14" bestFit="1" customWidth="1"/>
    <col min="15371" max="15373" width="14.7109375" style="14" customWidth="1"/>
    <col min="15374" max="15374" width="15.5703125" style="14" bestFit="1" customWidth="1"/>
    <col min="15375" max="15616" width="9.140625" style="14"/>
    <col min="15617" max="15617" width="14.42578125" style="14" bestFit="1" customWidth="1"/>
    <col min="15618" max="15626" width="14" style="14" bestFit="1" customWidth="1"/>
    <col min="15627" max="15629" width="14.7109375" style="14" customWidth="1"/>
    <col min="15630" max="15630" width="15.5703125" style="14" bestFit="1" customWidth="1"/>
    <col min="15631" max="15872" width="9.140625" style="14"/>
    <col min="15873" max="15873" width="14.42578125" style="14" bestFit="1" customWidth="1"/>
    <col min="15874" max="15882" width="14" style="14" bestFit="1" customWidth="1"/>
    <col min="15883" max="15885" width="14.7109375" style="14" customWidth="1"/>
    <col min="15886" max="15886" width="15.5703125" style="14" bestFit="1" customWidth="1"/>
    <col min="15887" max="16128" width="9.140625" style="14"/>
    <col min="16129" max="16129" width="14.42578125" style="14" bestFit="1" customWidth="1"/>
    <col min="16130" max="16138" width="14" style="14" bestFit="1" customWidth="1"/>
    <col min="16139" max="16141" width="14.7109375" style="14" customWidth="1"/>
    <col min="16142" max="16142" width="15.5703125" style="14" bestFit="1" customWidth="1"/>
    <col min="16143" max="16384" width="9.140625" style="14"/>
  </cols>
  <sheetData>
    <row r="1" spans="1:14" ht="18" x14ac:dyDescent="0.25">
      <c r="A1" s="217" t="s">
        <v>265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3" spans="1:14" x14ac:dyDescent="0.2">
      <c r="A3" s="63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15" t="s">
        <v>249</v>
      </c>
    </row>
    <row r="4" spans="1:14" x14ac:dyDescent="0.2">
      <c r="A4" s="3"/>
    </row>
    <row r="5" spans="1:14" x14ac:dyDescent="0.2">
      <c r="A5" s="64" t="s">
        <v>10</v>
      </c>
      <c r="B5" s="178">
        <v>2003241.59</v>
      </c>
      <c r="C5" s="178">
        <v>1958198.74</v>
      </c>
      <c r="D5" s="178">
        <v>1962962.33</v>
      </c>
      <c r="E5" s="178">
        <v>2001706.93</v>
      </c>
      <c r="F5" s="178">
        <v>1852615.31</v>
      </c>
      <c r="G5" s="178">
        <v>2139366.6800000002</v>
      </c>
      <c r="H5" s="178">
        <v>1742564.3</v>
      </c>
      <c r="I5" s="178">
        <v>1749100.87</v>
      </c>
      <c r="J5" s="178">
        <v>2270342.52</v>
      </c>
      <c r="K5" s="178">
        <v>2244323.92</v>
      </c>
      <c r="L5" s="178">
        <v>2199825.36</v>
      </c>
      <c r="M5" s="74">
        <v>2297235.0099999998</v>
      </c>
      <c r="N5" s="1">
        <f>SUM(B5:M5)</f>
        <v>24421483.559999995</v>
      </c>
    </row>
    <row r="6" spans="1:14" x14ac:dyDescent="0.2">
      <c r="A6" s="64" t="s">
        <v>11</v>
      </c>
      <c r="B6" s="178">
        <v>463567.33</v>
      </c>
      <c r="C6" s="178">
        <v>448827.92</v>
      </c>
      <c r="D6" s="178">
        <v>489188.75</v>
      </c>
      <c r="E6" s="178">
        <v>460986.79</v>
      </c>
      <c r="F6" s="178">
        <v>422543.13</v>
      </c>
      <c r="G6" s="178">
        <v>692164.51</v>
      </c>
      <c r="H6" s="178">
        <v>417830.44</v>
      </c>
      <c r="I6" s="178">
        <v>424661.89</v>
      </c>
      <c r="J6" s="178">
        <v>563682.62</v>
      </c>
      <c r="K6" s="178">
        <v>517109.45</v>
      </c>
      <c r="L6" s="178">
        <v>532193.06999999995</v>
      </c>
      <c r="M6" s="74">
        <v>509618.37</v>
      </c>
      <c r="N6" s="1">
        <f>SUM(B6:M6)</f>
        <v>5942374.2700000005</v>
      </c>
    </row>
    <row r="7" spans="1:14" ht="15" x14ac:dyDescent="0.25">
      <c r="A7" s="64" t="s">
        <v>12</v>
      </c>
      <c r="B7" s="211">
        <v>50848472.939999998</v>
      </c>
      <c r="C7" s="211">
        <v>49692035.539999999</v>
      </c>
      <c r="D7" s="211">
        <v>52695547.57</v>
      </c>
      <c r="E7" s="211">
        <v>53130348.32</v>
      </c>
      <c r="F7" s="211">
        <v>51510028.350000001</v>
      </c>
      <c r="G7" s="211">
        <v>58574020.909999996</v>
      </c>
      <c r="H7" s="211">
        <v>48225438.32</v>
      </c>
      <c r="I7" s="211">
        <v>49786651.25</v>
      </c>
      <c r="J7" s="211">
        <f>67846057.72</f>
        <v>67846057.719999999</v>
      </c>
      <c r="K7" s="211">
        <v>65708542.979999997</v>
      </c>
      <c r="L7" s="211">
        <v>67469097.840000004</v>
      </c>
      <c r="M7" s="212">
        <v>70960748.879999995</v>
      </c>
      <c r="N7" s="1">
        <f t="shared" ref="N7:N21" si="0">SUM(B7:M7)</f>
        <v>686446990.62</v>
      </c>
    </row>
    <row r="8" spans="1:14" x14ac:dyDescent="0.2">
      <c r="A8" s="64" t="s">
        <v>13</v>
      </c>
      <c r="B8" s="178">
        <v>1322672.83</v>
      </c>
      <c r="C8" s="178">
        <v>1171777.99</v>
      </c>
      <c r="D8" s="178">
        <v>1132389.08</v>
      </c>
      <c r="E8" s="178">
        <v>1105681.19</v>
      </c>
      <c r="F8" s="178">
        <v>1049863.56</v>
      </c>
      <c r="G8" s="178">
        <v>1343638.04</v>
      </c>
      <c r="H8" s="178">
        <v>994208.98</v>
      </c>
      <c r="I8" s="178">
        <v>990586.92</v>
      </c>
      <c r="J8" s="178">
        <v>1250606.94</v>
      </c>
      <c r="K8" s="178">
        <v>1169683.76</v>
      </c>
      <c r="L8" s="178">
        <v>1025508.58</v>
      </c>
      <c r="M8" s="74">
        <v>1587480.14</v>
      </c>
      <c r="N8" s="1">
        <f t="shared" si="0"/>
        <v>14144098.01</v>
      </c>
    </row>
    <row r="9" spans="1:14" x14ac:dyDescent="0.2">
      <c r="A9" s="64" t="s">
        <v>14</v>
      </c>
      <c r="B9" s="178">
        <v>2175703.04</v>
      </c>
      <c r="C9" s="178">
        <v>2010004.24</v>
      </c>
      <c r="D9" s="178">
        <v>2268603.11</v>
      </c>
      <c r="E9" s="178">
        <v>1961713.48</v>
      </c>
      <c r="F9" s="178">
        <v>1816524.58</v>
      </c>
      <c r="G9" s="178">
        <v>2035725.97</v>
      </c>
      <c r="H9" s="178">
        <v>1728266.43</v>
      </c>
      <c r="I9" s="178">
        <v>1688560.75</v>
      </c>
      <c r="J9" s="178">
        <v>2414775.41</v>
      </c>
      <c r="K9" s="178">
        <v>2297347.41</v>
      </c>
      <c r="L9" s="178">
        <v>2125111.39</v>
      </c>
      <c r="M9" s="74">
        <v>2382735.9700000002</v>
      </c>
      <c r="N9" s="1">
        <f t="shared" si="0"/>
        <v>24905071.780000001</v>
      </c>
    </row>
    <row r="10" spans="1:14" x14ac:dyDescent="0.2">
      <c r="A10" s="64" t="s">
        <v>15</v>
      </c>
      <c r="B10" s="178">
        <v>15192.48</v>
      </c>
      <c r="C10" s="178">
        <v>13363.7</v>
      </c>
      <c r="D10" s="178">
        <v>14949.49</v>
      </c>
      <c r="E10" s="178">
        <v>17833.39</v>
      </c>
      <c r="F10" s="178">
        <v>13632.08</v>
      </c>
      <c r="G10" s="178">
        <v>19587.68</v>
      </c>
      <c r="H10" s="178">
        <v>14465.86</v>
      </c>
      <c r="I10" s="178">
        <v>16073.55</v>
      </c>
      <c r="J10" s="178">
        <v>35187.31</v>
      </c>
      <c r="K10" s="178">
        <v>21814.400000000001</v>
      </c>
      <c r="L10" s="178">
        <v>24531</v>
      </c>
      <c r="M10" s="74">
        <v>18850.669999999998</v>
      </c>
      <c r="N10" s="1">
        <f t="shared" si="0"/>
        <v>225481.61</v>
      </c>
    </row>
    <row r="11" spans="1:14" x14ac:dyDescent="0.2">
      <c r="A11" s="64" t="s">
        <v>16</v>
      </c>
      <c r="B11" s="178">
        <v>281207.94</v>
      </c>
      <c r="C11" s="178">
        <v>273452.7</v>
      </c>
      <c r="D11" s="178">
        <v>313049.24</v>
      </c>
      <c r="E11" s="178">
        <v>323827.53999999998</v>
      </c>
      <c r="F11" s="178">
        <v>414666.59</v>
      </c>
      <c r="G11" s="178">
        <v>377300.63</v>
      </c>
      <c r="H11" s="178">
        <v>316993.28999999998</v>
      </c>
      <c r="I11" s="178">
        <v>310559.19</v>
      </c>
      <c r="J11" s="178">
        <v>425132.58</v>
      </c>
      <c r="K11" s="178">
        <v>363304.44</v>
      </c>
      <c r="L11" s="178">
        <v>316726.86</v>
      </c>
      <c r="M11" s="74">
        <v>356252.1</v>
      </c>
      <c r="N11" s="1">
        <f t="shared" si="0"/>
        <v>4072473.1</v>
      </c>
    </row>
    <row r="12" spans="1:14" x14ac:dyDescent="0.2">
      <c r="A12" s="64" t="s">
        <v>17</v>
      </c>
      <c r="B12" s="178">
        <v>857768.64</v>
      </c>
      <c r="C12" s="178">
        <v>768288.53</v>
      </c>
      <c r="D12" s="178">
        <v>841590.14</v>
      </c>
      <c r="E12" s="178">
        <v>791269.3</v>
      </c>
      <c r="F12" s="178">
        <v>699228.85</v>
      </c>
      <c r="G12" s="178">
        <v>819329.28</v>
      </c>
      <c r="H12" s="178">
        <v>684484.23</v>
      </c>
      <c r="I12" s="178">
        <v>644435.31999999995</v>
      </c>
      <c r="J12" s="178">
        <v>867054.09</v>
      </c>
      <c r="K12" s="178">
        <v>834039.89</v>
      </c>
      <c r="L12" s="178">
        <v>952979.22</v>
      </c>
      <c r="M12" s="74">
        <v>864587.05</v>
      </c>
      <c r="N12" s="1">
        <f t="shared" si="0"/>
        <v>9625054.540000001</v>
      </c>
    </row>
    <row r="13" spans="1:14" x14ac:dyDescent="0.2">
      <c r="A13" s="64" t="s">
        <v>18</v>
      </c>
      <c r="B13" s="178">
        <v>394153.32</v>
      </c>
      <c r="C13" s="178">
        <v>387378.73</v>
      </c>
      <c r="D13" s="178">
        <v>341281.8</v>
      </c>
      <c r="E13" s="178">
        <v>347235.67</v>
      </c>
      <c r="F13" s="178">
        <v>354033.37</v>
      </c>
      <c r="G13" s="178">
        <v>352804.41</v>
      </c>
      <c r="H13" s="178">
        <v>256550.99</v>
      </c>
      <c r="I13" s="178">
        <v>287478.25</v>
      </c>
      <c r="J13" s="178">
        <v>347713.85</v>
      </c>
      <c r="K13" s="178">
        <v>325615.75</v>
      </c>
      <c r="L13" s="178">
        <v>330860.64</v>
      </c>
      <c r="M13" s="74">
        <v>293305.56</v>
      </c>
      <c r="N13" s="1">
        <f t="shared" si="0"/>
        <v>4018412.3400000003</v>
      </c>
    </row>
    <row r="14" spans="1:14" x14ac:dyDescent="0.2">
      <c r="A14" s="64" t="s">
        <v>19</v>
      </c>
      <c r="B14" s="178">
        <v>47879.93</v>
      </c>
      <c r="C14" s="178">
        <v>43544.74</v>
      </c>
      <c r="D14" s="178">
        <v>51419.09</v>
      </c>
      <c r="E14" s="178">
        <v>47249.75</v>
      </c>
      <c r="F14" s="178">
        <v>36358.74</v>
      </c>
      <c r="G14" s="178">
        <v>41872.39</v>
      </c>
      <c r="H14" s="178">
        <v>32123.83</v>
      </c>
      <c r="I14" s="178">
        <v>56546.67</v>
      </c>
      <c r="J14" s="178">
        <v>49294.239999999998</v>
      </c>
      <c r="K14" s="178">
        <v>47093.95</v>
      </c>
      <c r="L14" s="178">
        <v>51987.9</v>
      </c>
      <c r="M14" s="74">
        <v>59572</v>
      </c>
      <c r="N14" s="1">
        <f t="shared" si="0"/>
        <v>564943.23</v>
      </c>
    </row>
    <row r="15" spans="1:14" x14ac:dyDescent="0.2">
      <c r="A15" s="64" t="s">
        <v>20</v>
      </c>
      <c r="B15" s="178">
        <v>874018.77</v>
      </c>
      <c r="C15" s="178">
        <v>798721.57</v>
      </c>
      <c r="D15" s="178">
        <v>875130.94</v>
      </c>
      <c r="E15" s="178">
        <v>816981.61</v>
      </c>
      <c r="F15" s="178">
        <v>767707.49</v>
      </c>
      <c r="G15" s="178">
        <v>935503.09</v>
      </c>
      <c r="H15" s="178">
        <v>810025.73</v>
      </c>
      <c r="I15" s="178">
        <v>750926.22</v>
      </c>
      <c r="J15" s="178">
        <v>965528.93</v>
      </c>
      <c r="K15" s="178">
        <v>907875.97</v>
      </c>
      <c r="L15" s="178">
        <v>871997.54</v>
      </c>
      <c r="M15" s="74">
        <v>1121704.6299999999</v>
      </c>
      <c r="N15" s="1">
        <f t="shared" si="0"/>
        <v>10496122.489999998</v>
      </c>
    </row>
    <row r="16" spans="1:14" x14ac:dyDescent="0.2">
      <c r="A16" s="64" t="s">
        <v>21</v>
      </c>
      <c r="B16" s="178">
        <v>83041.67</v>
      </c>
      <c r="C16" s="178">
        <v>78255.03</v>
      </c>
      <c r="D16" s="178">
        <v>77319.039999999994</v>
      </c>
      <c r="E16" s="178">
        <v>85285.11</v>
      </c>
      <c r="F16" s="178">
        <v>68079.87</v>
      </c>
      <c r="G16" s="178">
        <v>86349.49</v>
      </c>
      <c r="H16" s="178">
        <v>70015.08</v>
      </c>
      <c r="I16" s="178">
        <v>74399.56</v>
      </c>
      <c r="J16" s="178">
        <v>90586.6</v>
      </c>
      <c r="K16" s="178">
        <v>95762.51</v>
      </c>
      <c r="L16" s="178">
        <v>98985.11</v>
      </c>
      <c r="M16" s="74">
        <v>92253.93</v>
      </c>
      <c r="N16" s="1">
        <f t="shared" si="0"/>
        <v>1000332.9999999998</v>
      </c>
    </row>
    <row r="17" spans="1:14" x14ac:dyDescent="0.2">
      <c r="A17" s="64" t="s">
        <v>22</v>
      </c>
      <c r="B17" s="178">
        <v>934073.78</v>
      </c>
      <c r="C17" s="178">
        <v>830868.77</v>
      </c>
      <c r="D17" s="178">
        <v>908586.04</v>
      </c>
      <c r="E17" s="178">
        <v>921481.75</v>
      </c>
      <c r="F17" s="178">
        <v>870821.49</v>
      </c>
      <c r="G17" s="178">
        <v>1034578.9</v>
      </c>
      <c r="H17" s="178">
        <v>840758.44</v>
      </c>
      <c r="I17" s="178">
        <v>842341.16</v>
      </c>
      <c r="J17" s="178">
        <v>1080351.8999999999</v>
      </c>
      <c r="K17" s="178">
        <v>1053330.4099999999</v>
      </c>
      <c r="L17" s="178">
        <v>1145827.06</v>
      </c>
      <c r="M17" s="74">
        <v>1271837.06</v>
      </c>
      <c r="N17" s="1">
        <f t="shared" si="0"/>
        <v>11734856.760000002</v>
      </c>
    </row>
    <row r="18" spans="1:14" x14ac:dyDescent="0.2">
      <c r="A18" s="64" t="s">
        <v>23</v>
      </c>
      <c r="B18" s="178">
        <v>179209.4</v>
      </c>
      <c r="C18" s="178">
        <v>177185.29</v>
      </c>
      <c r="D18" s="178">
        <v>173133.26</v>
      </c>
      <c r="E18" s="178">
        <v>202231.82</v>
      </c>
      <c r="F18" s="178">
        <v>166914.41</v>
      </c>
      <c r="G18" s="178">
        <v>209907.19</v>
      </c>
      <c r="H18" s="178">
        <v>137897.66</v>
      </c>
      <c r="I18" s="178">
        <v>141122.4</v>
      </c>
      <c r="J18" s="178">
        <v>260281.54</v>
      </c>
      <c r="K18" s="178">
        <v>227044.01</v>
      </c>
      <c r="L18" s="178">
        <v>187764.51</v>
      </c>
      <c r="M18" s="74">
        <v>298559.78000000003</v>
      </c>
      <c r="N18" s="1">
        <f t="shared" si="0"/>
        <v>2361251.27</v>
      </c>
    </row>
    <row r="19" spans="1:14" x14ac:dyDescent="0.2">
      <c r="A19" s="64" t="s">
        <v>24</v>
      </c>
      <c r="B19" s="178">
        <v>180636.24</v>
      </c>
      <c r="C19" s="172">
        <v>190295.51</v>
      </c>
      <c r="D19" s="178">
        <v>202819.43</v>
      </c>
      <c r="E19" s="178">
        <v>137969.92000000001</v>
      </c>
      <c r="F19" s="178">
        <v>85793.03</v>
      </c>
      <c r="G19" s="178">
        <v>152564.22</v>
      </c>
      <c r="H19" s="178">
        <v>144400.26999999999</v>
      </c>
      <c r="I19" s="178">
        <v>146426.17000000001</v>
      </c>
      <c r="J19" s="178">
        <v>309069.65999999997</v>
      </c>
      <c r="K19" s="178">
        <v>210043.11</v>
      </c>
      <c r="L19" s="178">
        <v>237317.05</v>
      </c>
      <c r="M19" s="74">
        <v>284987.09000000003</v>
      </c>
      <c r="N19" s="1">
        <f t="shared" si="0"/>
        <v>2282321.6999999997</v>
      </c>
    </row>
    <row r="20" spans="1:14" ht="15" x14ac:dyDescent="0.25">
      <c r="A20" s="64" t="s">
        <v>25</v>
      </c>
      <c r="B20" s="211">
        <v>12227431.4</v>
      </c>
      <c r="C20" s="211">
        <v>12037600.890000001</v>
      </c>
      <c r="D20" s="211">
        <v>12468300.130000001</v>
      </c>
      <c r="E20" s="211">
        <v>12195269.140000001</v>
      </c>
      <c r="F20" s="211">
        <v>11959618.59</v>
      </c>
      <c r="G20" s="211">
        <v>14338732.74</v>
      </c>
      <c r="H20" s="211">
        <v>11121584.08</v>
      </c>
      <c r="I20" s="211">
        <v>11117956</v>
      </c>
      <c r="J20" s="211">
        <v>14558112.84</v>
      </c>
      <c r="K20" s="211">
        <v>14067031.52</v>
      </c>
      <c r="L20" s="211">
        <v>13717920.35</v>
      </c>
      <c r="M20" s="212">
        <v>15621667.859999999</v>
      </c>
      <c r="N20" s="1">
        <f t="shared" si="0"/>
        <v>155431225.54000002</v>
      </c>
    </row>
    <row r="21" spans="1:14" ht="13.5" thickBot="1" x14ac:dyDescent="0.25">
      <c r="A21" s="64" t="s">
        <v>26</v>
      </c>
      <c r="B21" s="177">
        <v>342894.16</v>
      </c>
      <c r="C21" s="177">
        <v>337065.18</v>
      </c>
      <c r="D21" s="177">
        <v>350336.15</v>
      </c>
      <c r="E21" s="177">
        <v>378363.55</v>
      </c>
      <c r="F21" s="177">
        <v>338091.08</v>
      </c>
      <c r="G21" s="177">
        <v>427976.49</v>
      </c>
      <c r="H21" s="177">
        <v>337227.32</v>
      </c>
      <c r="I21" s="177">
        <v>316170.89</v>
      </c>
      <c r="J21" s="177">
        <v>440079.31</v>
      </c>
      <c r="K21" s="177">
        <v>395443.31</v>
      </c>
      <c r="L21" s="177">
        <v>371709.33</v>
      </c>
      <c r="M21" s="177">
        <v>380464.98</v>
      </c>
      <c r="N21" s="65">
        <f t="shared" si="0"/>
        <v>4415821.75</v>
      </c>
    </row>
    <row r="22" spans="1: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4" t="s">
        <v>9</v>
      </c>
      <c r="B23" s="1">
        <f>SUM(B5:B21)</f>
        <v>73231165.459999993</v>
      </c>
      <c r="C23" s="178">
        <f t="shared" ref="C23:M23" si="1">SUM(C5:C21)</f>
        <v>71216865.070000023</v>
      </c>
      <c r="D23" s="178">
        <f t="shared" si="1"/>
        <v>75166605.590000004</v>
      </c>
      <c r="E23" s="178">
        <f t="shared" si="1"/>
        <v>74925435.25999999</v>
      </c>
      <c r="F23" s="178">
        <f t="shared" si="1"/>
        <v>72426520.519999996</v>
      </c>
      <c r="G23" s="178">
        <f t="shared" si="1"/>
        <v>83581422.619999975</v>
      </c>
      <c r="H23" s="178">
        <f t="shared" si="1"/>
        <v>67874835.249999985</v>
      </c>
      <c r="I23" s="178">
        <f t="shared" si="1"/>
        <v>69343997.059999987</v>
      </c>
      <c r="J23" s="178">
        <f t="shared" si="1"/>
        <v>93773858.060000002</v>
      </c>
      <c r="K23" s="178">
        <f t="shared" si="1"/>
        <v>90485406.790000007</v>
      </c>
      <c r="L23" s="178">
        <f t="shared" si="1"/>
        <v>91660342.810000017</v>
      </c>
      <c r="M23" s="178">
        <f t="shared" si="1"/>
        <v>98401861.079999998</v>
      </c>
      <c r="N23" s="1">
        <f>SUM(N5:N21)</f>
        <v>962088315.57000017</v>
      </c>
    </row>
    <row r="24" spans="1:14" x14ac:dyDescent="0.2">
      <c r="A24" s="14" t="s">
        <v>250</v>
      </c>
      <c r="B24" s="178">
        <v>13315226.68</v>
      </c>
      <c r="C24" s="178">
        <v>12781367.99</v>
      </c>
      <c r="D24" s="178">
        <v>15694649.789999999</v>
      </c>
      <c r="E24" s="178">
        <v>14821543.439999999</v>
      </c>
      <c r="F24" s="178">
        <v>14918780.1</v>
      </c>
      <c r="G24" s="178">
        <v>19736115.710000001</v>
      </c>
      <c r="H24" s="178">
        <v>14585440.060000001</v>
      </c>
      <c r="I24" s="178">
        <v>14246864.539999999</v>
      </c>
      <c r="J24" s="178">
        <v>19513210.780000001</v>
      </c>
      <c r="K24" s="178">
        <v>18730141.02</v>
      </c>
      <c r="L24" s="178">
        <v>17344775.120000001</v>
      </c>
      <c r="M24" s="178">
        <v>18647272.760000002</v>
      </c>
      <c r="N24" s="1">
        <f>SUM(B24:M24)</f>
        <v>194335387.99000001</v>
      </c>
    </row>
    <row r="25" spans="1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39" t="s">
        <v>271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35" spans="8:9" x14ac:dyDescent="0.2">
      <c r="H35" s="32"/>
      <c r="I35" s="32"/>
    </row>
    <row r="36" spans="8:9" x14ac:dyDescent="0.2">
      <c r="H36" s="32"/>
      <c r="I36" s="32"/>
    </row>
    <row r="37" spans="8:9" x14ac:dyDescent="0.2">
      <c r="H37" s="32"/>
      <c r="I37" s="32"/>
    </row>
    <row r="38" spans="8:9" x14ac:dyDescent="0.2">
      <c r="H38" s="32"/>
      <c r="I38" s="32"/>
    </row>
    <row r="39" spans="8:9" x14ac:dyDescent="0.2">
      <c r="H39" s="32"/>
      <c r="I39" s="32"/>
    </row>
    <row r="40" spans="8:9" x14ac:dyDescent="0.2">
      <c r="H40" s="32"/>
      <c r="I40" s="32"/>
    </row>
    <row r="41" spans="8:9" x14ac:dyDescent="0.2">
      <c r="H41" s="32"/>
      <c r="I41" s="32"/>
    </row>
    <row r="42" spans="8:9" x14ac:dyDescent="0.2">
      <c r="H42" s="32"/>
      <c r="I42" s="32"/>
    </row>
    <row r="43" spans="8:9" x14ac:dyDescent="0.2">
      <c r="H43" s="32"/>
      <c r="I43" s="32"/>
    </row>
    <row r="44" spans="8:9" x14ac:dyDescent="0.2">
      <c r="H44" s="32"/>
      <c r="I44" s="32"/>
    </row>
    <row r="45" spans="8:9" x14ac:dyDescent="0.2">
      <c r="H45" s="32"/>
      <c r="I45" s="32"/>
    </row>
    <row r="46" spans="8:9" x14ac:dyDescent="0.2">
      <c r="H46" s="32"/>
      <c r="I46" s="32"/>
    </row>
    <row r="47" spans="8:9" x14ac:dyDescent="0.2">
      <c r="H47" s="32"/>
      <c r="I47" s="32"/>
    </row>
    <row r="48" spans="8:9" x14ac:dyDescent="0.2">
      <c r="H48" s="32"/>
      <c r="I48" s="32"/>
    </row>
    <row r="49" spans="8:9" x14ac:dyDescent="0.2">
      <c r="H49" s="32"/>
      <c r="I49" s="32"/>
    </row>
    <row r="50" spans="8:9" x14ac:dyDescent="0.2">
      <c r="H50" s="32"/>
      <c r="I50" s="32"/>
    </row>
    <row r="51" spans="8:9" x14ac:dyDescent="0.2">
      <c r="H51" s="32"/>
      <c r="I51" s="32"/>
    </row>
    <row r="52" spans="8:9" x14ac:dyDescent="0.2">
      <c r="H52" s="32"/>
      <c r="I52" s="32"/>
    </row>
  </sheetData>
  <mergeCells count="1">
    <mergeCell ref="A1:N1"/>
  </mergeCells>
  <printOptions horizontalCentered="1"/>
  <pageMargins left="0" right="0" top="0.5" bottom="0.5" header="0.5" footer="0.5"/>
  <pageSetup paperSize="5" scale="86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3"/>
  <sheetViews>
    <sheetView workbookViewId="0">
      <selection activeCell="O23" sqref="O23"/>
    </sheetView>
  </sheetViews>
  <sheetFormatPr defaultRowHeight="12.75" x14ac:dyDescent="0.2"/>
  <cols>
    <col min="1" max="1" width="13.42578125" style="14" customWidth="1"/>
    <col min="2" max="6" width="13.85546875" style="14" bestFit="1" customWidth="1"/>
    <col min="7" max="7" width="14" style="14" bestFit="1" customWidth="1"/>
    <col min="8" max="9" width="13.85546875" style="14" bestFit="1" customWidth="1"/>
    <col min="10" max="13" width="14" style="14" bestFit="1" customWidth="1"/>
    <col min="14" max="14" width="15.42578125" style="14" customWidth="1"/>
    <col min="15" max="256" width="9.140625" style="14"/>
    <col min="257" max="257" width="13.42578125" style="14" customWidth="1"/>
    <col min="258" max="262" width="13.85546875" style="14" bestFit="1" customWidth="1"/>
    <col min="263" max="263" width="14" style="14" bestFit="1" customWidth="1"/>
    <col min="264" max="265" width="13.85546875" style="14" bestFit="1" customWidth="1"/>
    <col min="266" max="269" width="14" style="14" bestFit="1" customWidth="1"/>
    <col min="270" max="270" width="13.5703125" style="14" customWidth="1"/>
    <col min="271" max="512" width="9.140625" style="14"/>
    <col min="513" max="513" width="13.42578125" style="14" customWidth="1"/>
    <col min="514" max="518" width="13.85546875" style="14" bestFit="1" customWidth="1"/>
    <col min="519" max="519" width="14" style="14" bestFit="1" customWidth="1"/>
    <col min="520" max="521" width="13.85546875" style="14" bestFit="1" customWidth="1"/>
    <col min="522" max="525" width="14" style="14" bestFit="1" customWidth="1"/>
    <col min="526" max="526" width="13.5703125" style="14" customWidth="1"/>
    <col min="527" max="768" width="9.140625" style="14"/>
    <col min="769" max="769" width="13.42578125" style="14" customWidth="1"/>
    <col min="770" max="774" width="13.85546875" style="14" bestFit="1" customWidth="1"/>
    <col min="775" max="775" width="14" style="14" bestFit="1" customWidth="1"/>
    <col min="776" max="777" width="13.85546875" style="14" bestFit="1" customWidth="1"/>
    <col min="778" max="781" width="14" style="14" bestFit="1" customWidth="1"/>
    <col min="782" max="782" width="13.5703125" style="14" customWidth="1"/>
    <col min="783" max="1024" width="9.140625" style="14"/>
    <col min="1025" max="1025" width="13.42578125" style="14" customWidth="1"/>
    <col min="1026" max="1030" width="13.85546875" style="14" bestFit="1" customWidth="1"/>
    <col min="1031" max="1031" width="14" style="14" bestFit="1" customWidth="1"/>
    <col min="1032" max="1033" width="13.85546875" style="14" bestFit="1" customWidth="1"/>
    <col min="1034" max="1037" width="14" style="14" bestFit="1" customWidth="1"/>
    <col min="1038" max="1038" width="13.5703125" style="14" customWidth="1"/>
    <col min="1039" max="1280" width="9.140625" style="14"/>
    <col min="1281" max="1281" width="13.42578125" style="14" customWidth="1"/>
    <col min="1282" max="1286" width="13.85546875" style="14" bestFit="1" customWidth="1"/>
    <col min="1287" max="1287" width="14" style="14" bestFit="1" customWidth="1"/>
    <col min="1288" max="1289" width="13.85546875" style="14" bestFit="1" customWidth="1"/>
    <col min="1290" max="1293" width="14" style="14" bestFit="1" customWidth="1"/>
    <col min="1294" max="1294" width="13.5703125" style="14" customWidth="1"/>
    <col min="1295" max="1536" width="9.140625" style="14"/>
    <col min="1537" max="1537" width="13.42578125" style="14" customWidth="1"/>
    <col min="1538" max="1542" width="13.85546875" style="14" bestFit="1" customWidth="1"/>
    <col min="1543" max="1543" width="14" style="14" bestFit="1" customWidth="1"/>
    <col min="1544" max="1545" width="13.85546875" style="14" bestFit="1" customWidth="1"/>
    <col min="1546" max="1549" width="14" style="14" bestFit="1" customWidth="1"/>
    <col min="1550" max="1550" width="13.5703125" style="14" customWidth="1"/>
    <col min="1551" max="1792" width="9.140625" style="14"/>
    <col min="1793" max="1793" width="13.42578125" style="14" customWidth="1"/>
    <col min="1794" max="1798" width="13.85546875" style="14" bestFit="1" customWidth="1"/>
    <col min="1799" max="1799" width="14" style="14" bestFit="1" customWidth="1"/>
    <col min="1800" max="1801" width="13.85546875" style="14" bestFit="1" customWidth="1"/>
    <col min="1802" max="1805" width="14" style="14" bestFit="1" customWidth="1"/>
    <col min="1806" max="1806" width="13.5703125" style="14" customWidth="1"/>
    <col min="1807" max="2048" width="9.140625" style="14"/>
    <col min="2049" max="2049" width="13.42578125" style="14" customWidth="1"/>
    <col min="2050" max="2054" width="13.85546875" style="14" bestFit="1" customWidth="1"/>
    <col min="2055" max="2055" width="14" style="14" bestFit="1" customWidth="1"/>
    <col min="2056" max="2057" width="13.85546875" style="14" bestFit="1" customWidth="1"/>
    <col min="2058" max="2061" width="14" style="14" bestFit="1" customWidth="1"/>
    <col min="2062" max="2062" width="13.5703125" style="14" customWidth="1"/>
    <col min="2063" max="2304" width="9.140625" style="14"/>
    <col min="2305" max="2305" width="13.42578125" style="14" customWidth="1"/>
    <col min="2306" max="2310" width="13.85546875" style="14" bestFit="1" customWidth="1"/>
    <col min="2311" max="2311" width="14" style="14" bestFit="1" customWidth="1"/>
    <col min="2312" max="2313" width="13.85546875" style="14" bestFit="1" customWidth="1"/>
    <col min="2314" max="2317" width="14" style="14" bestFit="1" customWidth="1"/>
    <col min="2318" max="2318" width="13.5703125" style="14" customWidth="1"/>
    <col min="2319" max="2560" width="9.140625" style="14"/>
    <col min="2561" max="2561" width="13.42578125" style="14" customWidth="1"/>
    <col min="2562" max="2566" width="13.85546875" style="14" bestFit="1" customWidth="1"/>
    <col min="2567" max="2567" width="14" style="14" bestFit="1" customWidth="1"/>
    <col min="2568" max="2569" width="13.85546875" style="14" bestFit="1" customWidth="1"/>
    <col min="2570" max="2573" width="14" style="14" bestFit="1" customWidth="1"/>
    <col min="2574" max="2574" width="13.5703125" style="14" customWidth="1"/>
    <col min="2575" max="2816" width="9.140625" style="14"/>
    <col min="2817" max="2817" width="13.42578125" style="14" customWidth="1"/>
    <col min="2818" max="2822" width="13.85546875" style="14" bestFit="1" customWidth="1"/>
    <col min="2823" max="2823" width="14" style="14" bestFit="1" customWidth="1"/>
    <col min="2824" max="2825" width="13.85546875" style="14" bestFit="1" customWidth="1"/>
    <col min="2826" max="2829" width="14" style="14" bestFit="1" customWidth="1"/>
    <col min="2830" max="2830" width="13.5703125" style="14" customWidth="1"/>
    <col min="2831" max="3072" width="9.140625" style="14"/>
    <col min="3073" max="3073" width="13.42578125" style="14" customWidth="1"/>
    <col min="3074" max="3078" width="13.85546875" style="14" bestFit="1" customWidth="1"/>
    <col min="3079" max="3079" width="14" style="14" bestFit="1" customWidth="1"/>
    <col min="3080" max="3081" width="13.85546875" style="14" bestFit="1" customWidth="1"/>
    <col min="3082" max="3085" width="14" style="14" bestFit="1" customWidth="1"/>
    <col min="3086" max="3086" width="13.5703125" style="14" customWidth="1"/>
    <col min="3087" max="3328" width="9.140625" style="14"/>
    <col min="3329" max="3329" width="13.42578125" style="14" customWidth="1"/>
    <col min="3330" max="3334" width="13.85546875" style="14" bestFit="1" customWidth="1"/>
    <col min="3335" max="3335" width="14" style="14" bestFit="1" customWidth="1"/>
    <col min="3336" max="3337" width="13.85546875" style="14" bestFit="1" customWidth="1"/>
    <col min="3338" max="3341" width="14" style="14" bestFit="1" customWidth="1"/>
    <col min="3342" max="3342" width="13.5703125" style="14" customWidth="1"/>
    <col min="3343" max="3584" width="9.140625" style="14"/>
    <col min="3585" max="3585" width="13.42578125" style="14" customWidth="1"/>
    <col min="3586" max="3590" width="13.85546875" style="14" bestFit="1" customWidth="1"/>
    <col min="3591" max="3591" width="14" style="14" bestFit="1" customWidth="1"/>
    <col min="3592" max="3593" width="13.85546875" style="14" bestFit="1" customWidth="1"/>
    <col min="3594" max="3597" width="14" style="14" bestFit="1" customWidth="1"/>
    <col min="3598" max="3598" width="13.5703125" style="14" customWidth="1"/>
    <col min="3599" max="3840" width="9.140625" style="14"/>
    <col min="3841" max="3841" width="13.42578125" style="14" customWidth="1"/>
    <col min="3842" max="3846" width="13.85546875" style="14" bestFit="1" customWidth="1"/>
    <col min="3847" max="3847" width="14" style="14" bestFit="1" customWidth="1"/>
    <col min="3848" max="3849" width="13.85546875" style="14" bestFit="1" customWidth="1"/>
    <col min="3850" max="3853" width="14" style="14" bestFit="1" customWidth="1"/>
    <col min="3854" max="3854" width="13.5703125" style="14" customWidth="1"/>
    <col min="3855" max="4096" width="9.140625" style="14"/>
    <col min="4097" max="4097" width="13.42578125" style="14" customWidth="1"/>
    <col min="4098" max="4102" width="13.85546875" style="14" bestFit="1" customWidth="1"/>
    <col min="4103" max="4103" width="14" style="14" bestFit="1" customWidth="1"/>
    <col min="4104" max="4105" width="13.85546875" style="14" bestFit="1" customWidth="1"/>
    <col min="4106" max="4109" width="14" style="14" bestFit="1" customWidth="1"/>
    <col min="4110" max="4110" width="13.5703125" style="14" customWidth="1"/>
    <col min="4111" max="4352" width="9.140625" style="14"/>
    <col min="4353" max="4353" width="13.42578125" style="14" customWidth="1"/>
    <col min="4354" max="4358" width="13.85546875" style="14" bestFit="1" customWidth="1"/>
    <col min="4359" max="4359" width="14" style="14" bestFit="1" customWidth="1"/>
    <col min="4360" max="4361" width="13.85546875" style="14" bestFit="1" customWidth="1"/>
    <col min="4362" max="4365" width="14" style="14" bestFit="1" customWidth="1"/>
    <col min="4366" max="4366" width="13.5703125" style="14" customWidth="1"/>
    <col min="4367" max="4608" width="9.140625" style="14"/>
    <col min="4609" max="4609" width="13.42578125" style="14" customWidth="1"/>
    <col min="4610" max="4614" width="13.85546875" style="14" bestFit="1" customWidth="1"/>
    <col min="4615" max="4615" width="14" style="14" bestFit="1" customWidth="1"/>
    <col min="4616" max="4617" width="13.85546875" style="14" bestFit="1" customWidth="1"/>
    <col min="4618" max="4621" width="14" style="14" bestFit="1" customWidth="1"/>
    <col min="4622" max="4622" width="13.5703125" style="14" customWidth="1"/>
    <col min="4623" max="4864" width="9.140625" style="14"/>
    <col min="4865" max="4865" width="13.42578125" style="14" customWidth="1"/>
    <col min="4866" max="4870" width="13.85546875" style="14" bestFit="1" customWidth="1"/>
    <col min="4871" max="4871" width="14" style="14" bestFit="1" customWidth="1"/>
    <col min="4872" max="4873" width="13.85546875" style="14" bestFit="1" customWidth="1"/>
    <col min="4874" max="4877" width="14" style="14" bestFit="1" customWidth="1"/>
    <col min="4878" max="4878" width="13.5703125" style="14" customWidth="1"/>
    <col min="4879" max="5120" width="9.140625" style="14"/>
    <col min="5121" max="5121" width="13.42578125" style="14" customWidth="1"/>
    <col min="5122" max="5126" width="13.85546875" style="14" bestFit="1" customWidth="1"/>
    <col min="5127" max="5127" width="14" style="14" bestFit="1" customWidth="1"/>
    <col min="5128" max="5129" width="13.85546875" style="14" bestFit="1" customWidth="1"/>
    <col min="5130" max="5133" width="14" style="14" bestFit="1" customWidth="1"/>
    <col min="5134" max="5134" width="13.5703125" style="14" customWidth="1"/>
    <col min="5135" max="5376" width="9.140625" style="14"/>
    <col min="5377" max="5377" width="13.42578125" style="14" customWidth="1"/>
    <col min="5378" max="5382" width="13.85546875" style="14" bestFit="1" customWidth="1"/>
    <col min="5383" max="5383" width="14" style="14" bestFit="1" customWidth="1"/>
    <col min="5384" max="5385" width="13.85546875" style="14" bestFit="1" customWidth="1"/>
    <col min="5386" max="5389" width="14" style="14" bestFit="1" customWidth="1"/>
    <col min="5390" max="5390" width="13.5703125" style="14" customWidth="1"/>
    <col min="5391" max="5632" width="9.140625" style="14"/>
    <col min="5633" max="5633" width="13.42578125" style="14" customWidth="1"/>
    <col min="5634" max="5638" width="13.85546875" style="14" bestFit="1" customWidth="1"/>
    <col min="5639" max="5639" width="14" style="14" bestFit="1" customWidth="1"/>
    <col min="5640" max="5641" width="13.85546875" style="14" bestFit="1" customWidth="1"/>
    <col min="5642" max="5645" width="14" style="14" bestFit="1" customWidth="1"/>
    <col min="5646" max="5646" width="13.5703125" style="14" customWidth="1"/>
    <col min="5647" max="5888" width="9.140625" style="14"/>
    <col min="5889" max="5889" width="13.42578125" style="14" customWidth="1"/>
    <col min="5890" max="5894" width="13.85546875" style="14" bestFit="1" customWidth="1"/>
    <col min="5895" max="5895" width="14" style="14" bestFit="1" customWidth="1"/>
    <col min="5896" max="5897" width="13.85546875" style="14" bestFit="1" customWidth="1"/>
    <col min="5898" max="5901" width="14" style="14" bestFit="1" customWidth="1"/>
    <col min="5902" max="5902" width="13.5703125" style="14" customWidth="1"/>
    <col min="5903" max="6144" width="9.140625" style="14"/>
    <col min="6145" max="6145" width="13.42578125" style="14" customWidth="1"/>
    <col min="6146" max="6150" width="13.85546875" style="14" bestFit="1" customWidth="1"/>
    <col min="6151" max="6151" width="14" style="14" bestFit="1" customWidth="1"/>
    <col min="6152" max="6153" width="13.85546875" style="14" bestFit="1" customWidth="1"/>
    <col min="6154" max="6157" width="14" style="14" bestFit="1" customWidth="1"/>
    <col min="6158" max="6158" width="13.5703125" style="14" customWidth="1"/>
    <col min="6159" max="6400" width="9.140625" style="14"/>
    <col min="6401" max="6401" width="13.42578125" style="14" customWidth="1"/>
    <col min="6402" max="6406" width="13.85546875" style="14" bestFit="1" customWidth="1"/>
    <col min="6407" max="6407" width="14" style="14" bestFit="1" customWidth="1"/>
    <col min="6408" max="6409" width="13.85546875" style="14" bestFit="1" customWidth="1"/>
    <col min="6410" max="6413" width="14" style="14" bestFit="1" customWidth="1"/>
    <col min="6414" max="6414" width="13.5703125" style="14" customWidth="1"/>
    <col min="6415" max="6656" width="9.140625" style="14"/>
    <col min="6657" max="6657" width="13.42578125" style="14" customWidth="1"/>
    <col min="6658" max="6662" width="13.85546875" style="14" bestFit="1" customWidth="1"/>
    <col min="6663" max="6663" width="14" style="14" bestFit="1" customWidth="1"/>
    <col min="6664" max="6665" width="13.85546875" style="14" bestFit="1" customWidth="1"/>
    <col min="6666" max="6669" width="14" style="14" bestFit="1" customWidth="1"/>
    <col min="6670" max="6670" width="13.5703125" style="14" customWidth="1"/>
    <col min="6671" max="6912" width="9.140625" style="14"/>
    <col min="6913" max="6913" width="13.42578125" style="14" customWidth="1"/>
    <col min="6914" max="6918" width="13.85546875" style="14" bestFit="1" customWidth="1"/>
    <col min="6919" max="6919" width="14" style="14" bestFit="1" customWidth="1"/>
    <col min="6920" max="6921" width="13.85546875" style="14" bestFit="1" customWidth="1"/>
    <col min="6922" max="6925" width="14" style="14" bestFit="1" customWidth="1"/>
    <col min="6926" max="6926" width="13.5703125" style="14" customWidth="1"/>
    <col min="6927" max="7168" width="9.140625" style="14"/>
    <col min="7169" max="7169" width="13.42578125" style="14" customWidth="1"/>
    <col min="7170" max="7174" width="13.85546875" style="14" bestFit="1" customWidth="1"/>
    <col min="7175" max="7175" width="14" style="14" bestFit="1" customWidth="1"/>
    <col min="7176" max="7177" width="13.85546875" style="14" bestFit="1" customWidth="1"/>
    <col min="7178" max="7181" width="14" style="14" bestFit="1" customWidth="1"/>
    <col min="7182" max="7182" width="13.5703125" style="14" customWidth="1"/>
    <col min="7183" max="7424" width="9.140625" style="14"/>
    <col min="7425" max="7425" width="13.42578125" style="14" customWidth="1"/>
    <col min="7426" max="7430" width="13.85546875" style="14" bestFit="1" customWidth="1"/>
    <col min="7431" max="7431" width="14" style="14" bestFit="1" customWidth="1"/>
    <col min="7432" max="7433" width="13.85546875" style="14" bestFit="1" customWidth="1"/>
    <col min="7434" max="7437" width="14" style="14" bestFit="1" customWidth="1"/>
    <col min="7438" max="7438" width="13.5703125" style="14" customWidth="1"/>
    <col min="7439" max="7680" width="9.140625" style="14"/>
    <col min="7681" max="7681" width="13.42578125" style="14" customWidth="1"/>
    <col min="7682" max="7686" width="13.85546875" style="14" bestFit="1" customWidth="1"/>
    <col min="7687" max="7687" width="14" style="14" bestFit="1" customWidth="1"/>
    <col min="7688" max="7689" width="13.85546875" style="14" bestFit="1" customWidth="1"/>
    <col min="7690" max="7693" width="14" style="14" bestFit="1" customWidth="1"/>
    <col min="7694" max="7694" width="13.5703125" style="14" customWidth="1"/>
    <col min="7695" max="7936" width="9.140625" style="14"/>
    <col min="7937" max="7937" width="13.42578125" style="14" customWidth="1"/>
    <col min="7938" max="7942" width="13.85546875" style="14" bestFit="1" customWidth="1"/>
    <col min="7943" max="7943" width="14" style="14" bestFit="1" customWidth="1"/>
    <col min="7944" max="7945" width="13.85546875" style="14" bestFit="1" customWidth="1"/>
    <col min="7946" max="7949" width="14" style="14" bestFit="1" customWidth="1"/>
    <col min="7950" max="7950" width="13.5703125" style="14" customWidth="1"/>
    <col min="7951" max="8192" width="9.140625" style="14"/>
    <col min="8193" max="8193" width="13.42578125" style="14" customWidth="1"/>
    <col min="8194" max="8198" width="13.85546875" style="14" bestFit="1" customWidth="1"/>
    <col min="8199" max="8199" width="14" style="14" bestFit="1" customWidth="1"/>
    <col min="8200" max="8201" width="13.85546875" style="14" bestFit="1" customWidth="1"/>
    <col min="8202" max="8205" width="14" style="14" bestFit="1" customWidth="1"/>
    <col min="8206" max="8206" width="13.5703125" style="14" customWidth="1"/>
    <col min="8207" max="8448" width="9.140625" style="14"/>
    <col min="8449" max="8449" width="13.42578125" style="14" customWidth="1"/>
    <col min="8450" max="8454" width="13.85546875" style="14" bestFit="1" customWidth="1"/>
    <col min="8455" max="8455" width="14" style="14" bestFit="1" customWidth="1"/>
    <col min="8456" max="8457" width="13.85546875" style="14" bestFit="1" customWidth="1"/>
    <col min="8458" max="8461" width="14" style="14" bestFit="1" customWidth="1"/>
    <col min="8462" max="8462" width="13.5703125" style="14" customWidth="1"/>
    <col min="8463" max="8704" width="9.140625" style="14"/>
    <col min="8705" max="8705" width="13.42578125" style="14" customWidth="1"/>
    <col min="8706" max="8710" width="13.85546875" style="14" bestFit="1" customWidth="1"/>
    <col min="8711" max="8711" width="14" style="14" bestFit="1" customWidth="1"/>
    <col min="8712" max="8713" width="13.85546875" style="14" bestFit="1" customWidth="1"/>
    <col min="8714" max="8717" width="14" style="14" bestFit="1" customWidth="1"/>
    <col min="8718" max="8718" width="13.5703125" style="14" customWidth="1"/>
    <col min="8719" max="8960" width="9.140625" style="14"/>
    <col min="8961" max="8961" width="13.42578125" style="14" customWidth="1"/>
    <col min="8962" max="8966" width="13.85546875" style="14" bestFit="1" customWidth="1"/>
    <col min="8967" max="8967" width="14" style="14" bestFit="1" customWidth="1"/>
    <col min="8968" max="8969" width="13.85546875" style="14" bestFit="1" customWidth="1"/>
    <col min="8970" max="8973" width="14" style="14" bestFit="1" customWidth="1"/>
    <col min="8974" max="8974" width="13.5703125" style="14" customWidth="1"/>
    <col min="8975" max="9216" width="9.140625" style="14"/>
    <col min="9217" max="9217" width="13.42578125" style="14" customWidth="1"/>
    <col min="9218" max="9222" width="13.85546875" style="14" bestFit="1" customWidth="1"/>
    <col min="9223" max="9223" width="14" style="14" bestFit="1" customWidth="1"/>
    <col min="9224" max="9225" width="13.85546875" style="14" bestFit="1" customWidth="1"/>
    <col min="9226" max="9229" width="14" style="14" bestFit="1" customWidth="1"/>
    <col min="9230" max="9230" width="13.5703125" style="14" customWidth="1"/>
    <col min="9231" max="9472" width="9.140625" style="14"/>
    <col min="9473" max="9473" width="13.42578125" style="14" customWidth="1"/>
    <col min="9474" max="9478" width="13.85546875" style="14" bestFit="1" customWidth="1"/>
    <col min="9479" max="9479" width="14" style="14" bestFit="1" customWidth="1"/>
    <col min="9480" max="9481" width="13.85546875" style="14" bestFit="1" customWidth="1"/>
    <col min="9482" max="9485" width="14" style="14" bestFit="1" customWidth="1"/>
    <col min="9486" max="9486" width="13.5703125" style="14" customWidth="1"/>
    <col min="9487" max="9728" width="9.140625" style="14"/>
    <col min="9729" max="9729" width="13.42578125" style="14" customWidth="1"/>
    <col min="9730" max="9734" width="13.85546875" style="14" bestFit="1" customWidth="1"/>
    <col min="9735" max="9735" width="14" style="14" bestFit="1" customWidth="1"/>
    <col min="9736" max="9737" width="13.85546875" style="14" bestFit="1" customWidth="1"/>
    <col min="9738" max="9741" width="14" style="14" bestFit="1" customWidth="1"/>
    <col min="9742" max="9742" width="13.5703125" style="14" customWidth="1"/>
    <col min="9743" max="9984" width="9.140625" style="14"/>
    <col min="9985" max="9985" width="13.42578125" style="14" customWidth="1"/>
    <col min="9986" max="9990" width="13.85546875" style="14" bestFit="1" customWidth="1"/>
    <col min="9991" max="9991" width="14" style="14" bestFit="1" customWidth="1"/>
    <col min="9992" max="9993" width="13.85546875" style="14" bestFit="1" customWidth="1"/>
    <col min="9994" max="9997" width="14" style="14" bestFit="1" customWidth="1"/>
    <col min="9998" max="9998" width="13.5703125" style="14" customWidth="1"/>
    <col min="9999" max="10240" width="9.140625" style="14"/>
    <col min="10241" max="10241" width="13.42578125" style="14" customWidth="1"/>
    <col min="10242" max="10246" width="13.85546875" style="14" bestFit="1" customWidth="1"/>
    <col min="10247" max="10247" width="14" style="14" bestFit="1" customWidth="1"/>
    <col min="10248" max="10249" width="13.85546875" style="14" bestFit="1" customWidth="1"/>
    <col min="10250" max="10253" width="14" style="14" bestFit="1" customWidth="1"/>
    <col min="10254" max="10254" width="13.5703125" style="14" customWidth="1"/>
    <col min="10255" max="10496" width="9.140625" style="14"/>
    <col min="10497" max="10497" width="13.42578125" style="14" customWidth="1"/>
    <col min="10498" max="10502" width="13.85546875" style="14" bestFit="1" customWidth="1"/>
    <col min="10503" max="10503" width="14" style="14" bestFit="1" customWidth="1"/>
    <col min="10504" max="10505" width="13.85546875" style="14" bestFit="1" customWidth="1"/>
    <col min="10506" max="10509" width="14" style="14" bestFit="1" customWidth="1"/>
    <col min="10510" max="10510" width="13.5703125" style="14" customWidth="1"/>
    <col min="10511" max="10752" width="9.140625" style="14"/>
    <col min="10753" max="10753" width="13.42578125" style="14" customWidth="1"/>
    <col min="10754" max="10758" width="13.85546875" style="14" bestFit="1" customWidth="1"/>
    <col min="10759" max="10759" width="14" style="14" bestFit="1" customWidth="1"/>
    <col min="10760" max="10761" width="13.85546875" style="14" bestFit="1" customWidth="1"/>
    <col min="10762" max="10765" width="14" style="14" bestFit="1" customWidth="1"/>
    <col min="10766" max="10766" width="13.5703125" style="14" customWidth="1"/>
    <col min="10767" max="11008" width="9.140625" style="14"/>
    <col min="11009" max="11009" width="13.42578125" style="14" customWidth="1"/>
    <col min="11010" max="11014" width="13.85546875" style="14" bestFit="1" customWidth="1"/>
    <col min="11015" max="11015" width="14" style="14" bestFit="1" customWidth="1"/>
    <col min="11016" max="11017" width="13.85546875" style="14" bestFit="1" customWidth="1"/>
    <col min="11018" max="11021" width="14" style="14" bestFit="1" customWidth="1"/>
    <col min="11022" max="11022" width="13.5703125" style="14" customWidth="1"/>
    <col min="11023" max="11264" width="9.140625" style="14"/>
    <col min="11265" max="11265" width="13.42578125" style="14" customWidth="1"/>
    <col min="11266" max="11270" width="13.85546875" style="14" bestFit="1" customWidth="1"/>
    <col min="11271" max="11271" width="14" style="14" bestFit="1" customWidth="1"/>
    <col min="11272" max="11273" width="13.85546875" style="14" bestFit="1" customWidth="1"/>
    <col min="11274" max="11277" width="14" style="14" bestFit="1" customWidth="1"/>
    <col min="11278" max="11278" width="13.5703125" style="14" customWidth="1"/>
    <col min="11279" max="11520" width="9.140625" style="14"/>
    <col min="11521" max="11521" width="13.42578125" style="14" customWidth="1"/>
    <col min="11522" max="11526" width="13.85546875" style="14" bestFit="1" customWidth="1"/>
    <col min="11527" max="11527" width="14" style="14" bestFit="1" customWidth="1"/>
    <col min="11528" max="11529" width="13.85546875" style="14" bestFit="1" customWidth="1"/>
    <col min="11530" max="11533" width="14" style="14" bestFit="1" customWidth="1"/>
    <col min="11534" max="11534" width="13.5703125" style="14" customWidth="1"/>
    <col min="11535" max="11776" width="9.140625" style="14"/>
    <col min="11777" max="11777" width="13.42578125" style="14" customWidth="1"/>
    <col min="11778" max="11782" width="13.85546875" style="14" bestFit="1" customWidth="1"/>
    <col min="11783" max="11783" width="14" style="14" bestFit="1" customWidth="1"/>
    <col min="11784" max="11785" width="13.85546875" style="14" bestFit="1" customWidth="1"/>
    <col min="11786" max="11789" width="14" style="14" bestFit="1" customWidth="1"/>
    <col min="11790" max="11790" width="13.5703125" style="14" customWidth="1"/>
    <col min="11791" max="12032" width="9.140625" style="14"/>
    <col min="12033" max="12033" width="13.42578125" style="14" customWidth="1"/>
    <col min="12034" max="12038" width="13.85546875" style="14" bestFit="1" customWidth="1"/>
    <col min="12039" max="12039" width="14" style="14" bestFit="1" customWidth="1"/>
    <col min="12040" max="12041" width="13.85546875" style="14" bestFit="1" customWidth="1"/>
    <col min="12042" max="12045" width="14" style="14" bestFit="1" customWidth="1"/>
    <col min="12046" max="12046" width="13.5703125" style="14" customWidth="1"/>
    <col min="12047" max="12288" width="9.140625" style="14"/>
    <col min="12289" max="12289" width="13.42578125" style="14" customWidth="1"/>
    <col min="12290" max="12294" width="13.85546875" style="14" bestFit="1" customWidth="1"/>
    <col min="12295" max="12295" width="14" style="14" bestFit="1" customWidth="1"/>
    <col min="12296" max="12297" width="13.85546875" style="14" bestFit="1" customWidth="1"/>
    <col min="12298" max="12301" width="14" style="14" bestFit="1" customWidth="1"/>
    <col min="12302" max="12302" width="13.5703125" style="14" customWidth="1"/>
    <col min="12303" max="12544" width="9.140625" style="14"/>
    <col min="12545" max="12545" width="13.42578125" style="14" customWidth="1"/>
    <col min="12546" max="12550" width="13.85546875" style="14" bestFit="1" customWidth="1"/>
    <col min="12551" max="12551" width="14" style="14" bestFit="1" customWidth="1"/>
    <col min="12552" max="12553" width="13.85546875" style="14" bestFit="1" customWidth="1"/>
    <col min="12554" max="12557" width="14" style="14" bestFit="1" customWidth="1"/>
    <col min="12558" max="12558" width="13.5703125" style="14" customWidth="1"/>
    <col min="12559" max="12800" width="9.140625" style="14"/>
    <col min="12801" max="12801" width="13.42578125" style="14" customWidth="1"/>
    <col min="12802" max="12806" width="13.85546875" style="14" bestFit="1" customWidth="1"/>
    <col min="12807" max="12807" width="14" style="14" bestFit="1" customWidth="1"/>
    <col min="12808" max="12809" width="13.85546875" style="14" bestFit="1" customWidth="1"/>
    <col min="12810" max="12813" width="14" style="14" bestFit="1" customWidth="1"/>
    <col min="12814" max="12814" width="13.5703125" style="14" customWidth="1"/>
    <col min="12815" max="13056" width="9.140625" style="14"/>
    <col min="13057" max="13057" width="13.42578125" style="14" customWidth="1"/>
    <col min="13058" max="13062" width="13.85546875" style="14" bestFit="1" customWidth="1"/>
    <col min="13063" max="13063" width="14" style="14" bestFit="1" customWidth="1"/>
    <col min="13064" max="13065" width="13.85546875" style="14" bestFit="1" customWidth="1"/>
    <col min="13066" max="13069" width="14" style="14" bestFit="1" customWidth="1"/>
    <col min="13070" max="13070" width="13.5703125" style="14" customWidth="1"/>
    <col min="13071" max="13312" width="9.140625" style="14"/>
    <col min="13313" max="13313" width="13.42578125" style="14" customWidth="1"/>
    <col min="13314" max="13318" width="13.85546875" style="14" bestFit="1" customWidth="1"/>
    <col min="13319" max="13319" width="14" style="14" bestFit="1" customWidth="1"/>
    <col min="13320" max="13321" width="13.85546875" style="14" bestFit="1" customWidth="1"/>
    <col min="13322" max="13325" width="14" style="14" bestFit="1" customWidth="1"/>
    <col min="13326" max="13326" width="13.5703125" style="14" customWidth="1"/>
    <col min="13327" max="13568" width="9.140625" style="14"/>
    <col min="13569" max="13569" width="13.42578125" style="14" customWidth="1"/>
    <col min="13570" max="13574" width="13.85546875" style="14" bestFit="1" customWidth="1"/>
    <col min="13575" max="13575" width="14" style="14" bestFit="1" customWidth="1"/>
    <col min="13576" max="13577" width="13.85546875" style="14" bestFit="1" customWidth="1"/>
    <col min="13578" max="13581" width="14" style="14" bestFit="1" customWidth="1"/>
    <col min="13582" max="13582" width="13.5703125" style="14" customWidth="1"/>
    <col min="13583" max="13824" width="9.140625" style="14"/>
    <col min="13825" max="13825" width="13.42578125" style="14" customWidth="1"/>
    <col min="13826" max="13830" width="13.85546875" style="14" bestFit="1" customWidth="1"/>
    <col min="13831" max="13831" width="14" style="14" bestFit="1" customWidth="1"/>
    <col min="13832" max="13833" width="13.85546875" style="14" bestFit="1" customWidth="1"/>
    <col min="13834" max="13837" width="14" style="14" bestFit="1" customWidth="1"/>
    <col min="13838" max="13838" width="13.5703125" style="14" customWidth="1"/>
    <col min="13839" max="14080" width="9.140625" style="14"/>
    <col min="14081" max="14081" width="13.42578125" style="14" customWidth="1"/>
    <col min="14082" max="14086" width="13.85546875" style="14" bestFit="1" customWidth="1"/>
    <col min="14087" max="14087" width="14" style="14" bestFit="1" customWidth="1"/>
    <col min="14088" max="14089" width="13.85546875" style="14" bestFit="1" customWidth="1"/>
    <col min="14090" max="14093" width="14" style="14" bestFit="1" customWidth="1"/>
    <col min="14094" max="14094" width="13.5703125" style="14" customWidth="1"/>
    <col min="14095" max="14336" width="9.140625" style="14"/>
    <col min="14337" max="14337" width="13.42578125" style="14" customWidth="1"/>
    <col min="14338" max="14342" width="13.85546875" style="14" bestFit="1" customWidth="1"/>
    <col min="14343" max="14343" width="14" style="14" bestFit="1" customWidth="1"/>
    <col min="14344" max="14345" width="13.85546875" style="14" bestFit="1" customWidth="1"/>
    <col min="14346" max="14349" width="14" style="14" bestFit="1" customWidth="1"/>
    <col min="14350" max="14350" width="13.5703125" style="14" customWidth="1"/>
    <col min="14351" max="14592" width="9.140625" style="14"/>
    <col min="14593" max="14593" width="13.42578125" style="14" customWidth="1"/>
    <col min="14594" max="14598" width="13.85546875" style="14" bestFit="1" customWidth="1"/>
    <col min="14599" max="14599" width="14" style="14" bestFit="1" customWidth="1"/>
    <col min="14600" max="14601" width="13.85546875" style="14" bestFit="1" customWidth="1"/>
    <col min="14602" max="14605" width="14" style="14" bestFit="1" customWidth="1"/>
    <col min="14606" max="14606" width="13.5703125" style="14" customWidth="1"/>
    <col min="14607" max="14848" width="9.140625" style="14"/>
    <col min="14849" max="14849" width="13.42578125" style="14" customWidth="1"/>
    <col min="14850" max="14854" width="13.85546875" style="14" bestFit="1" customWidth="1"/>
    <col min="14855" max="14855" width="14" style="14" bestFit="1" customWidth="1"/>
    <col min="14856" max="14857" width="13.85546875" style="14" bestFit="1" customWidth="1"/>
    <col min="14858" max="14861" width="14" style="14" bestFit="1" customWidth="1"/>
    <col min="14862" max="14862" width="13.5703125" style="14" customWidth="1"/>
    <col min="14863" max="15104" width="9.140625" style="14"/>
    <col min="15105" max="15105" width="13.42578125" style="14" customWidth="1"/>
    <col min="15106" max="15110" width="13.85546875" style="14" bestFit="1" customWidth="1"/>
    <col min="15111" max="15111" width="14" style="14" bestFit="1" customWidth="1"/>
    <col min="15112" max="15113" width="13.85546875" style="14" bestFit="1" customWidth="1"/>
    <col min="15114" max="15117" width="14" style="14" bestFit="1" customWidth="1"/>
    <col min="15118" max="15118" width="13.5703125" style="14" customWidth="1"/>
    <col min="15119" max="15360" width="9.140625" style="14"/>
    <col min="15361" max="15361" width="13.42578125" style="14" customWidth="1"/>
    <col min="15362" max="15366" width="13.85546875" style="14" bestFit="1" customWidth="1"/>
    <col min="15367" max="15367" width="14" style="14" bestFit="1" customWidth="1"/>
    <col min="15368" max="15369" width="13.85546875" style="14" bestFit="1" customWidth="1"/>
    <col min="15370" max="15373" width="14" style="14" bestFit="1" customWidth="1"/>
    <col min="15374" max="15374" width="13.5703125" style="14" customWidth="1"/>
    <col min="15375" max="15616" width="9.140625" style="14"/>
    <col min="15617" max="15617" width="13.42578125" style="14" customWidth="1"/>
    <col min="15618" max="15622" width="13.85546875" style="14" bestFit="1" customWidth="1"/>
    <col min="15623" max="15623" width="14" style="14" bestFit="1" customWidth="1"/>
    <col min="15624" max="15625" width="13.85546875" style="14" bestFit="1" customWidth="1"/>
    <col min="15626" max="15629" width="14" style="14" bestFit="1" customWidth="1"/>
    <col min="15630" max="15630" width="13.5703125" style="14" customWidth="1"/>
    <col min="15631" max="15872" width="9.140625" style="14"/>
    <col min="15873" max="15873" width="13.42578125" style="14" customWidth="1"/>
    <col min="15874" max="15878" width="13.85546875" style="14" bestFit="1" customWidth="1"/>
    <col min="15879" max="15879" width="14" style="14" bestFit="1" customWidth="1"/>
    <col min="15880" max="15881" width="13.85546875" style="14" bestFit="1" customWidth="1"/>
    <col min="15882" max="15885" width="14" style="14" bestFit="1" customWidth="1"/>
    <col min="15886" max="15886" width="13.5703125" style="14" customWidth="1"/>
    <col min="15887" max="16128" width="9.140625" style="14"/>
    <col min="16129" max="16129" width="13.42578125" style="14" customWidth="1"/>
    <col min="16130" max="16134" width="13.85546875" style="14" bestFit="1" customWidth="1"/>
    <col min="16135" max="16135" width="14" style="14" bestFit="1" customWidth="1"/>
    <col min="16136" max="16137" width="13.85546875" style="14" bestFit="1" customWidth="1"/>
    <col min="16138" max="16141" width="14" style="14" bestFit="1" customWidth="1"/>
    <col min="16142" max="16142" width="13.5703125" style="14" customWidth="1"/>
    <col min="16143" max="16384" width="9.140625" style="14"/>
  </cols>
  <sheetData>
    <row r="1" spans="1:14" ht="18" x14ac:dyDescent="0.25">
      <c r="A1" s="217" t="s">
        <v>266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x14ac:dyDescent="0.2">
      <c r="N2" s="218" t="s">
        <v>251</v>
      </c>
    </row>
    <row r="3" spans="1:14" s="15" customFormat="1" x14ac:dyDescent="0.2">
      <c r="A3" s="15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218"/>
    </row>
    <row r="5" spans="1:14" x14ac:dyDescent="0.2">
      <c r="A5" s="14" t="s">
        <v>10</v>
      </c>
      <c r="B5" s="114">
        <v>172940.26</v>
      </c>
      <c r="C5" s="114">
        <v>173348.55</v>
      </c>
      <c r="D5" s="114">
        <v>239918.88</v>
      </c>
      <c r="E5" s="114">
        <v>190577.19</v>
      </c>
      <c r="F5" s="114">
        <v>257435.42</v>
      </c>
      <c r="G5" s="114">
        <v>305989.57</v>
      </c>
      <c r="H5" s="114">
        <v>198153.54</v>
      </c>
      <c r="I5" s="114">
        <v>202637.28</v>
      </c>
      <c r="J5" s="114">
        <v>281819.77</v>
      </c>
      <c r="K5" s="32">
        <v>230447.95</v>
      </c>
      <c r="L5" s="114">
        <v>240230.44</v>
      </c>
      <c r="M5" s="114">
        <v>243312.51</v>
      </c>
      <c r="N5" s="16">
        <f>SUM(B5:M5)</f>
        <v>2736811.3600000003</v>
      </c>
    </row>
    <row r="6" spans="1:14" x14ac:dyDescent="0.2">
      <c r="A6" s="14" t="s">
        <v>11</v>
      </c>
      <c r="B6" s="114">
        <v>75815.02</v>
      </c>
      <c r="C6" s="114">
        <v>70783.73</v>
      </c>
      <c r="D6" s="114">
        <v>97459.24</v>
      </c>
      <c r="E6" s="114">
        <v>101959.63</v>
      </c>
      <c r="F6" s="114">
        <v>105301.89</v>
      </c>
      <c r="G6" s="114">
        <v>128790.55</v>
      </c>
      <c r="H6" s="114">
        <v>98070.88</v>
      </c>
      <c r="I6" s="114">
        <v>83006.45</v>
      </c>
      <c r="J6" s="114">
        <v>145453.34</v>
      </c>
      <c r="K6" s="32">
        <v>107368.55</v>
      </c>
      <c r="L6" s="114">
        <v>98026.77</v>
      </c>
      <c r="M6" s="114">
        <v>123231.9</v>
      </c>
      <c r="N6" s="16">
        <f t="shared" ref="N6:N21" si="0">SUM(B6:M6)</f>
        <v>1235267.95</v>
      </c>
    </row>
    <row r="7" spans="1:14" x14ac:dyDescent="0.2">
      <c r="A7" s="14" t="s">
        <v>12</v>
      </c>
      <c r="B7" s="114">
        <v>9109353.7799999993</v>
      </c>
      <c r="C7" s="114">
        <v>8977154.4399999995</v>
      </c>
      <c r="D7" s="114">
        <v>10798935.390000001</v>
      </c>
      <c r="E7" s="114">
        <v>10426134.949999999</v>
      </c>
      <c r="F7" s="114">
        <v>10233038.35</v>
      </c>
      <c r="G7" s="114">
        <v>13876894.310000001</v>
      </c>
      <c r="H7" s="114">
        <v>10110346.34</v>
      </c>
      <c r="I7" s="114">
        <v>10018127.51</v>
      </c>
      <c r="J7" s="114">
        <v>13710400.34</v>
      </c>
      <c r="K7" s="32">
        <v>13132871.720000001</v>
      </c>
      <c r="L7" s="114">
        <v>11633809.470000001</v>
      </c>
      <c r="M7" s="114">
        <v>13132416.15</v>
      </c>
      <c r="N7" s="16">
        <f t="shared" si="0"/>
        <v>135159482.75</v>
      </c>
    </row>
    <row r="8" spans="1:14" x14ac:dyDescent="0.2">
      <c r="A8" s="14" t="s">
        <v>13</v>
      </c>
      <c r="B8" s="114">
        <v>242241.97</v>
      </c>
      <c r="C8" s="114">
        <v>211461.35</v>
      </c>
      <c r="D8" s="114">
        <v>261364.67</v>
      </c>
      <c r="E8" s="114">
        <v>235017.94</v>
      </c>
      <c r="F8" s="114">
        <v>263216.28999999998</v>
      </c>
      <c r="G8" s="114">
        <v>339353.76</v>
      </c>
      <c r="H8" s="114">
        <v>220379.99</v>
      </c>
      <c r="I8" s="114">
        <v>227182.2</v>
      </c>
      <c r="J8" s="114">
        <v>296460.95</v>
      </c>
      <c r="K8" s="32">
        <v>285719.25</v>
      </c>
      <c r="L8" s="114">
        <v>265292.48</v>
      </c>
      <c r="M8" s="114">
        <v>173354.15</v>
      </c>
      <c r="N8" s="16">
        <f t="shared" si="0"/>
        <v>3021045</v>
      </c>
    </row>
    <row r="9" spans="1:14" x14ac:dyDescent="0.2">
      <c r="A9" s="14" t="s">
        <v>14</v>
      </c>
      <c r="B9" s="114">
        <v>389235.87</v>
      </c>
      <c r="C9" s="114">
        <v>410902.21</v>
      </c>
      <c r="D9" s="114">
        <v>464603.41</v>
      </c>
      <c r="E9" s="114">
        <v>392167.89</v>
      </c>
      <c r="F9" s="114">
        <v>478497.39</v>
      </c>
      <c r="G9" s="114">
        <v>458048.66</v>
      </c>
      <c r="H9" s="114">
        <v>385320.19</v>
      </c>
      <c r="I9" s="114">
        <v>382959.98</v>
      </c>
      <c r="J9" s="114">
        <v>524035.2</v>
      </c>
      <c r="K9" s="32">
        <v>520325.21</v>
      </c>
      <c r="L9" s="114">
        <v>434531.36</v>
      </c>
      <c r="M9" s="114">
        <v>503427.23</v>
      </c>
      <c r="N9" s="16">
        <f t="shared" si="0"/>
        <v>5344054.6000000015</v>
      </c>
    </row>
    <row r="10" spans="1:14" x14ac:dyDescent="0.2">
      <c r="A10" s="14" t="s">
        <v>15</v>
      </c>
      <c r="B10" s="114">
        <v>41631.64</v>
      </c>
      <c r="C10" s="114">
        <v>44591.68</v>
      </c>
      <c r="D10" s="114">
        <v>166556.63</v>
      </c>
      <c r="E10" s="114">
        <v>5235.79</v>
      </c>
      <c r="F10" s="114">
        <v>7505.19</v>
      </c>
      <c r="G10" s="114">
        <v>37092.81</v>
      </c>
      <c r="H10" s="114">
        <v>7977.18</v>
      </c>
      <c r="I10" s="114">
        <v>5899.08</v>
      </c>
      <c r="J10" s="114">
        <v>34970.559999999998</v>
      </c>
      <c r="K10" s="32">
        <v>-23952.29</v>
      </c>
      <c r="L10" s="114">
        <v>-5796.04</v>
      </c>
      <c r="M10" s="114">
        <v>-18424.13</v>
      </c>
      <c r="N10" s="16">
        <f t="shared" si="0"/>
        <v>303288.10000000003</v>
      </c>
    </row>
    <row r="11" spans="1:14" x14ac:dyDescent="0.2">
      <c r="A11" s="14" t="s">
        <v>16</v>
      </c>
      <c r="B11" s="114">
        <v>113009.86</v>
      </c>
      <c r="C11" s="114">
        <v>103290.33</v>
      </c>
      <c r="D11" s="114">
        <v>98125.23</v>
      </c>
      <c r="E11" s="114">
        <v>89316.38</v>
      </c>
      <c r="F11" s="114">
        <v>124983.37</v>
      </c>
      <c r="G11" s="114">
        <v>104174.93</v>
      </c>
      <c r="H11" s="114">
        <v>89406.15</v>
      </c>
      <c r="I11" s="114">
        <v>92729.16</v>
      </c>
      <c r="J11" s="114">
        <v>96359.26</v>
      </c>
      <c r="K11" s="32">
        <v>181154.24</v>
      </c>
      <c r="L11" s="114">
        <v>132974.66</v>
      </c>
      <c r="M11" s="114">
        <v>99590.97</v>
      </c>
      <c r="N11" s="16">
        <f t="shared" si="0"/>
        <v>1325114.5399999998</v>
      </c>
    </row>
    <row r="12" spans="1:14" x14ac:dyDescent="0.2">
      <c r="A12" s="14" t="s">
        <v>17</v>
      </c>
      <c r="B12" s="114">
        <v>255856.65</v>
      </c>
      <c r="C12" s="114">
        <v>257472.89</v>
      </c>
      <c r="D12" s="114">
        <v>169679.66</v>
      </c>
      <c r="E12" s="114">
        <v>158202.16</v>
      </c>
      <c r="F12" s="114">
        <v>160892.15</v>
      </c>
      <c r="G12" s="114">
        <v>302173.68</v>
      </c>
      <c r="H12" s="114">
        <v>235910.38</v>
      </c>
      <c r="I12" s="114">
        <v>292401.09999999998</v>
      </c>
      <c r="J12" s="114">
        <v>296214.24</v>
      </c>
      <c r="K12" s="32">
        <v>279073.27</v>
      </c>
      <c r="L12" s="114">
        <v>180051.16</v>
      </c>
      <c r="M12" s="114">
        <v>188576.39</v>
      </c>
      <c r="N12" s="16">
        <f t="shared" si="0"/>
        <v>2776503.7300000004</v>
      </c>
    </row>
    <row r="13" spans="1:14" x14ac:dyDescent="0.2">
      <c r="A13" s="14" t="s">
        <v>18</v>
      </c>
      <c r="B13" s="114">
        <v>104528.11</v>
      </c>
      <c r="C13" s="114">
        <v>90692.66</v>
      </c>
      <c r="D13" s="114">
        <v>108138.51</v>
      </c>
      <c r="E13" s="114">
        <v>97314.27</v>
      </c>
      <c r="F13" s="114">
        <v>99016.63</v>
      </c>
      <c r="G13" s="114">
        <v>112520.34</v>
      </c>
      <c r="H13" s="114">
        <v>109228.75</v>
      </c>
      <c r="I13" s="114">
        <v>90686.64</v>
      </c>
      <c r="J13" s="114">
        <v>122301.78</v>
      </c>
      <c r="K13" s="32">
        <v>90613.27</v>
      </c>
      <c r="L13" s="114">
        <v>123827.44</v>
      </c>
      <c r="M13" s="114">
        <v>118326.62</v>
      </c>
      <c r="N13" s="16">
        <f t="shared" si="0"/>
        <v>1267195.02</v>
      </c>
    </row>
    <row r="14" spans="1:14" x14ac:dyDescent="0.2">
      <c r="A14" s="14" t="s">
        <v>19</v>
      </c>
      <c r="B14" s="114">
        <v>15891.24</v>
      </c>
      <c r="C14" s="114">
        <v>21546.89</v>
      </c>
      <c r="D14" s="114">
        <v>17138.91</v>
      </c>
      <c r="E14" s="114">
        <v>16961.77</v>
      </c>
      <c r="F14" s="114">
        <v>18028.669999999998</v>
      </c>
      <c r="G14" s="114">
        <v>25642.79</v>
      </c>
      <c r="H14" s="114">
        <v>16390.11</v>
      </c>
      <c r="I14" s="114">
        <v>15246.78</v>
      </c>
      <c r="J14" s="114">
        <v>28166.68</v>
      </c>
      <c r="K14" s="32">
        <v>24335.48</v>
      </c>
      <c r="L14" s="114">
        <v>19332.41</v>
      </c>
      <c r="M14" s="114">
        <v>71229.399999999994</v>
      </c>
      <c r="N14" s="16">
        <f t="shared" si="0"/>
        <v>289911.13</v>
      </c>
    </row>
    <row r="15" spans="1:14" x14ac:dyDescent="0.2">
      <c r="A15" s="14" t="s">
        <v>20</v>
      </c>
      <c r="B15" s="114">
        <v>165303</v>
      </c>
      <c r="C15" s="114">
        <v>176252.46</v>
      </c>
      <c r="D15" s="114">
        <v>208388.89</v>
      </c>
      <c r="E15" s="114">
        <v>244410.95</v>
      </c>
      <c r="F15" s="114">
        <v>228840.67</v>
      </c>
      <c r="G15" s="114">
        <v>283439.58</v>
      </c>
      <c r="H15" s="114">
        <v>202882.98</v>
      </c>
      <c r="I15" s="114">
        <v>207928.71</v>
      </c>
      <c r="J15" s="114">
        <v>293029.59999999998</v>
      </c>
      <c r="K15" s="32">
        <v>235371.23</v>
      </c>
      <c r="L15" s="114">
        <v>239375.1</v>
      </c>
      <c r="M15" s="114">
        <v>246277.5</v>
      </c>
      <c r="N15" s="16">
        <f t="shared" si="0"/>
        <v>2731500.67</v>
      </c>
    </row>
    <row r="16" spans="1:14" x14ac:dyDescent="0.2">
      <c r="A16" s="14" t="s">
        <v>21</v>
      </c>
      <c r="B16" s="114">
        <v>45377.18</v>
      </c>
      <c r="C16" s="114">
        <v>24874.12</v>
      </c>
      <c r="D16" s="114">
        <v>21330.15</v>
      </c>
      <c r="E16" s="114">
        <v>21001.84</v>
      </c>
      <c r="F16" s="114">
        <v>21503.42</v>
      </c>
      <c r="G16" s="114">
        <v>29213.48</v>
      </c>
      <c r="H16" s="114">
        <v>20318.009999999998</v>
      </c>
      <c r="I16" s="114">
        <v>22218.95</v>
      </c>
      <c r="J16" s="114">
        <v>38375.24</v>
      </c>
      <c r="K16" s="32">
        <v>25450.07</v>
      </c>
      <c r="L16" s="114">
        <v>30255.05</v>
      </c>
      <c r="M16" s="114">
        <v>30296.36</v>
      </c>
      <c r="N16" s="16">
        <f t="shared" si="0"/>
        <v>330213.87</v>
      </c>
    </row>
    <row r="17" spans="1:14" x14ac:dyDescent="0.2">
      <c r="A17" s="14" t="s">
        <v>22</v>
      </c>
      <c r="B17" s="114">
        <v>173218.75</v>
      </c>
      <c r="C17" s="114">
        <v>199265.61</v>
      </c>
      <c r="D17" s="114">
        <v>227873.61</v>
      </c>
      <c r="E17" s="114">
        <v>201721.53</v>
      </c>
      <c r="F17" s="114">
        <v>214120.76</v>
      </c>
      <c r="G17" s="114">
        <v>242571.31</v>
      </c>
      <c r="H17" s="114">
        <v>203830.97</v>
      </c>
      <c r="I17" s="114">
        <v>212320.85</v>
      </c>
      <c r="J17" s="114">
        <v>291960.94</v>
      </c>
      <c r="K17" s="32">
        <v>237892.63</v>
      </c>
      <c r="L17" s="114">
        <v>212567.24</v>
      </c>
      <c r="M17" s="114">
        <v>337467.8</v>
      </c>
      <c r="N17" s="16">
        <f>SUM(B17:M17)</f>
        <v>2754812</v>
      </c>
    </row>
    <row r="18" spans="1:14" x14ac:dyDescent="0.2">
      <c r="A18" s="14" t="s">
        <v>23</v>
      </c>
      <c r="B18" s="114">
        <v>134088.65</v>
      </c>
      <c r="C18" s="114">
        <v>48976.39</v>
      </c>
      <c r="D18" s="114">
        <v>89309.37</v>
      </c>
      <c r="E18" s="114">
        <v>70865.740000000005</v>
      </c>
      <c r="F18" s="114">
        <v>78111.56</v>
      </c>
      <c r="G18" s="114">
        <v>103828.83</v>
      </c>
      <c r="H18" s="114">
        <v>59220.74</v>
      </c>
      <c r="I18" s="114">
        <v>73776.02</v>
      </c>
      <c r="J18" s="178">
        <v>119550.23</v>
      </c>
      <c r="K18" s="114">
        <v>203561.7</v>
      </c>
      <c r="L18" s="114">
        <v>1195061.2</v>
      </c>
      <c r="M18" s="114">
        <v>101414.07</v>
      </c>
      <c r="N18" s="16">
        <f t="shared" si="0"/>
        <v>2277764.4999999995</v>
      </c>
    </row>
    <row r="19" spans="1:14" x14ac:dyDescent="0.2">
      <c r="A19" s="14" t="s">
        <v>24</v>
      </c>
      <c r="B19" s="114">
        <v>113312.77</v>
      </c>
      <c r="C19" s="114">
        <v>-23775.759999999998</v>
      </c>
      <c r="D19" s="114">
        <v>102239.39</v>
      </c>
      <c r="E19" s="114">
        <v>67199.08</v>
      </c>
      <c r="F19" s="114">
        <v>156405.54999999999</v>
      </c>
      <c r="G19" s="114">
        <v>103310.94</v>
      </c>
      <c r="H19" s="114">
        <v>53312.68</v>
      </c>
      <c r="I19" s="114">
        <v>109168.35</v>
      </c>
      <c r="J19" s="178">
        <v>96798.65</v>
      </c>
      <c r="K19" s="114">
        <v>125459.4</v>
      </c>
      <c r="L19" s="114">
        <v>57684.91</v>
      </c>
      <c r="M19" s="114">
        <v>109928.47</v>
      </c>
      <c r="N19" s="16">
        <f t="shared" si="0"/>
        <v>1071044.4300000002</v>
      </c>
    </row>
    <row r="20" spans="1:14" x14ac:dyDescent="0.2">
      <c r="A20" s="14" t="s">
        <v>25</v>
      </c>
      <c r="B20" s="114">
        <v>2073273.42</v>
      </c>
      <c r="C20" s="114">
        <v>1857682.71</v>
      </c>
      <c r="D20" s="114">
        <v>2505004.4300000002</v>
      </c>
      <c r="E20" s="114">
        <v>2407405.96</v>
      </c>
      <c r="F20" s="114">
        <v>2354049.2400000002</v>
      </c>
      <c r="G20" s="114">
        <v>3132400.04</v>
      </c>
      <c r="H20" s="114">
        <v>2487139.21</v>
      </c>
      <c r="I20" s="114">
        <v>2119862.79</v>
      </c>
      <c r="J20" s="178">
        <v>3011657.17</v>
      </c>
      <c r="K20" s="114">
        <v>2941219.26</v>
      </c>
      <c r="L20" s="114">
        <v>2389403.88</v>
      </c>
      <c r="M20" s="114">
        <v>3060785.26</v>
      </c>
      <c r="N20" s="16">
        <f t="shared" si="0"/>
        <v>30339883.369999997</v>
      </c>
    </row>
    <row r="21" spans="1:14" x14ac:dyDescent="0.2">
      <c r="A21" s="14" t="s">
        <v>26</v>
      </c>
      <c r="B21" s="41">
        <v>90148.51</v>
      </c>
      <c r="C21" s="41">
        <v>136847.73000000001</v>
      </c>
      <c r="D21" s="41">
        <v>118583.42</v>
      </c>
      <c r="E21" s="41">
        <v>96050.37</v>
      </c>
      <c r="F21" s="41">
        <v>117833.55</v>
      </c>
      <c r="G21" s="41">
        <v>150670.13</v>
      </c>
      <c r="H21" s="41">
        <v>87551.96</v>
      </c>
      <c r="I21" s="41">
        <v>90712.69</v>
      </c>
      <c r="J21" s="41">
        <v>125656.83</v>
      </c>
      <c r="K21" s="41">
        <v>133230.07999999999</v>
      </c>
      <c r="L21" s="41">
        <v>98147.59</v>
      </c>
      <c r="M21" s="41">
        <v>126062.11</v>
      </c>
      <c r="N21" s="41">
        <f t="shared" si="0"/>
        <v>1371494.97</v>
      </c>
    </row>
    <row r="22" spans="1:14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">
      <c r="A23" s="14" t="s">
        <v>9</v>
      </c>
      <c r="B23" s="16">
        <f>SUM(B5:B22)</f>
        <v>13315226.679999998</v>
      </c>
      <c r="C23" s="16">
        <f>SUM(C5:C22)</f>
        <v>12781367.990000002</v>
      </c>
      <c r="D23" s="16">
        <f>SUM(D5:D22)</f>
        <v>15694649.790000001</v>
      </c>
      <c r="E23" s="16">
        <f t="shared" ref="E23:N23" si="1">SUM(E5:E22)</f>
        <v>14821543.439999996</v>
      </c>
      <c r="F23" s="16">
        <f t="shared" si="1"/>
        <v>14918780.100000001</v>
      </c>
      <c r="G23" s="16">
        <f t="shared" si="1"/>
        <v>19736115.709999997</v>
      </c>
      <c r="H23" s="16">
        <f>SUM(H5:H22)</f>
        <v>14585440.060000002</v>
      </c>
      <c r="I23" s="16">
        <f t="shared" si="1"/>
        <v>14246864.539999997</v>
      </c>
      <c r="J23" s="16">
        <f>SUM(J5:J22)</f>
        <v>19513210.779999994</v>
      </c>
      <c r="K23" s="16">
        <f t="shared" si="1"/>
        <v>18730141.020000003</v>
      </c>
      <c r="L23" s="16">
        <f t="shared" si="1"/>
        <v>17344775.120000001</v>
      </c>
      <c r="M23" s="16">
        <f t="shared" si="1"/>
        <v>18647272.760000002</v>
      </c>
      <c r="N23" s="16">
        <f t="shared" si="1"/>
        <v>194335387.98999998</v>
      </c>
    </row>
    <row r="24" spans="1:14" x14ac:dyDescent="0.2">
      <c r="B24" s="16"/>
      <c r="C24" s="16"/>
      <c r="D24" s="16"/>
      <c r="E24" s="16"/>
      <c r="F24" s="16"/>
      <c r="G24" s="16"/>
      <c r="H24" s="16"/>
      <c r="I24" s="16"/>
      <c r="M24" s="16"/>
      <c r="N24" s="16"/>
    </row>
    <row r="25" spans="1:14" x14ac:dyDescent="0.2">
      <c r="N25" s="1"/>
    </row>
    <row r="33" ht="12" customHeight="1" x14ac:dyDescent="0.2"/>
  </sheetData>
  <mergeCells count="2">
    <mergeCell ref="N2:N3"/>
    <mergeCell ref="A1:N1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9"/>
  <sheetViews>
    <sheetView zoomScaleNormal="100" workbookViewId="0">
      <selection activeCell="O6" sqref="O6"/>
    </sheetView>
  </sheetViews>
  <sheetFormatPr defaultRowHeight="12.75" x14ac:dyDescent="0.2"/>
  <cols>
    <col min="1" max="1" width="13.28515625" style="14" customWidth="1"/>
    <col min="2" max="2" width="14" style="14" bestFit="1" customWidth="1"/>
    <col min="3" max="10" width="13.85546875" style="14" bestFit="1" customWidth="1"/>
    <col min="11" max="12" width="14" style="14" bestFit="1" customWidth="1"/>
    <col min="13" max="13" width="13.5703125" style="14" customWidth="1"/>
    <col min="14" max="14" width="16" style="14" bestFit="1" customWidth="1"/>
    <col min="15" max="256" width="9.140625" style="14"/>
    <col min="257" max="257" width="13.28515625" style="14" customWidth="1"/>
    <col min="258" max="258" width="14" style="14" bestFit="1" customWidth="1"/>
    <col min="259" max="266" width="13.85546875" style="14" bestFit="1" customWidth="1"/>
    <col min="267" max="268" width="14" style="14" bestFit="1" customWidth="1"/>
    <col min="269" max="269" width="13.5703125" style="14" customWidth="1"/>
    <col min="270" max="270" width="16" style="14" bestFit="1" customWidth="1"/>
    <col min="271" max="512" width="9.140625" style="14"/>
    <col min="513" max="513" width="13.28515625" style="14" customWidth="1"/>
    <col min="514" max="514" width="14" style="14" bestFit="1" customWidth="1"/>
    <col min="515" max="522" width="13.85546875" style="14" bestFit="1" customWidth="1"/>
    <col min="523" max="524" width="14" style="14" bestFit="1" customWidth="1"/>
    <col min="525" max="525" width="13.5703125" style="14" customWidth="1"/>
    <col min="526" max="526" width="16" style="14" bestFit="1" customWidth="1"/>
    <col min="527" max="768" width="9.140625" style="14"/>
    <col min="769" max="769" width="13.28515625" style="14" customWidth="1"/>
    <col min="770" max="770" width="14" style="14" bestFit="1" customWidth="1"/>
    <col min="771" max="778" width="13.85546875" style="14" bestFit="1" customWidth="1"/>
    <col min="779" max="780" width="14" style="14" bestFit="1" customWidth="1"/>
    <col min="781" max="781" width="13.5703125" style="14" customWidth="1"/>
    <col min="782" max="782" width="16" style="14" bestFit="1" customWidth="1"/>
    <col min="783" max="1024" width="9.140625" style="14"/>
    <col min="1025" max="1025" width="13.28515625" style="14" customWidth="1"/>
    <col min="1026" max="1026" width="14" style="14" bestFit="1" customWidth="1"/>
    <col min="1027" max="1034" width="13.85546875" style="14" bestFit="1" customWidth="1"/>
    <col min="1035" max="1036" width="14" style="14" bestFit="1" customWidth="1"/>
    <col min="1037" max="1037" width="13.5703125" style="14" customWidth="1"/>
    <col min="1038" max="1038" width="16" style="14" bestFit="1" customWidth="1"/>
    <col min="1039" max="1280" width="9.140625" style="14"/>
    <col min="1281" max="1281" width="13.28515625" style="14" customWidth="1"/>
    <col min="1282" max="1282" width="14" style="14" bestFit="1" customWidth="1"/>
    <col min="1283" max="1290" width="13.85546875" style="14" bestFit="1" customWidth="1"/>
    <col min="1291" max="1292" width="14" style="14" bestFit="1" customWidth="1"/>
    <col min="1293" max="1293" width="13.5703125" style="14" customWidth="1"/>
    <col min="1294" max="1294" width="16" style="14" bestFit="1" customWidth="1"/>
    <col min="1295" max="1536" width="9.140625" style="14"/>
    <col min="1537" max="1537" width="13.28515625" style="14" customWidth="1"/>
    <col min="1538" max="1538" width="14" style="14" bestFit="1" customWidth="1"/>
    <col min="1539" max="1546" width="13.85546875" style="14" bestFit="1" customWidth="1"/>
    <col min="1547" max="1548" width="14" style="14" bestFit="1" customWidth="1"/>
    <col min="1549" max="1549" width="13.5703125" style="14" customWidth="1"/>
    <col min="1550" max="1550" width="16" style="14" bestFit="1" customWidth="1"/>
    <col min="1551" max="1792" width="9.140625" style="14"/>
    <col min="1793" max="1793" width="13.28515625" style="14" customWidth="1"/>
    <col min="1794" max="1794" width="14" style="14" bestFit="1" customWidth="1"/>
    <col min="1795" max="1802" width="13.85546875" style="14" bestFit="1" customWidth="1"/>
    <col min="1803" max="1804" width="14" style="14" bestFit="1" customWidth="1"/>
    <col min="1805" max="1805" width="13.5703125" style="14" customWidth="1"/>
    <col min="1806" max="1806" width="16" style="14" bestFit="1" customWidth="1"/>
    <col min="1807" max="2048" width="9.140625" style="14"/>
    <col min="2049" max="2049" width="13.28515625" style="14" customWidth="1"/>
    <col min="2050" max="2050" width="14" style="14" bestFit="1" customWidth="1"/>
    <col min="2051" max="2058" width="13.85546875" style="14" bestFit="1" customWidth="1"/>
    <col min="2059" max="2060" width="14" style="14" bestFit="1" customWidth="1"/>
    <col min="2061" max="2061" width="13.5703125" style="14" customWidth="1"/>
    <col min="2062" max="2062" width="16" style="14" bestFit="1" customWidth="1"/>
    <col min="2063" max="2304" width="9.140625" style="14"/>
    <col min="2305" max="2305" width="13.28515625" style="14" customWidth="1"/>
    <col min="2306" max="2306" width="14" style="14" bestFit="1" customWidth="1"/>
    <col min="2307" max="2314" width="13.85546875" style="14" bestFit="1" customWidth="1"/>
    <col min="2315" max="2316" width="14" style="14" bestFit="1" customWidth="1"/>
    <col min="2317" max="2317" width="13.5703125" style="14" customWidth="1"/>
    <col min="2318" max="2318" width="16" style="14" bestFit="1" customWidth="1"/>
    <col min="2319" max="2560" width="9.140625" style="14"/>
    <col min="2561" max="2561" width="13.28515625" style="14" customWidth="1"/>
    <col min="2562" max="2562" width="14" style="14" bestFit="1" customWidth="1"/>
    <col min="2563" max="2570" width="13.85546875" style="14" bestFit="1" customWidth="1"/>
    <col min="2571" max="2572" width="14" style="14" bestFit="1" customWidth="1"/>
    <col min="2573" max="2573" width="13.5703125" style="14" customWidth="1"/>
    <col min="2574" max="2574" width="16" style="14" bestFit="1" customWidth="1"/>
    <col min="2575" max="2816" width="9.140625" style="14"/>
    <col min="2817" max="2817" width="13.28515625" style="14" customWidth="1"/>
    <col min="2818" max="2818" width="14" style="14" bestFit="1" customWidth="1"/>
    <col min="2819" max="2826" width="13.85546875" style="14" bestFit="1" customWidth="1"/>
    <col min="2827" max="2828" width="14" style="14" bestFit="1" customWidth="1"/>
    <col min="2829" max="2829" width="13.5703125" style="14" customWidth="1"/>
    <col min="2830" max="2830" width="16" style="14" bestFit="1" customWidth="1"/>
    <col min="2831" max="3072" width="9.140625" style="14"/>
    <col min="3073" max="3073" width="13.28515625" style="14" customWidth="1"/>
    <col min="3074" max="3074" width="14" style="14" bestFit="1" customWidth="1"/>
    <col min="3075" max="3082" width="13.85546875" style="14" bestFit="1" customWidth="1"/>
    <col min="3083" max="3084" width="14" style="14" bestFit="1" customWidth="1"/>
    <col min="3085" max="3085" width="13.5703125" style="14" customWidth="1"/>
    <col min="3086" max="3086" width="16" style="14" bestFit="1" customWidth="1"/>
    <col min="3087" max="3328" width="9.140625" style="14"/>
    <col min="3329" max="3329" width="13.28515625" style="14" customWidth="1"/>
    <col min="3330" max="3330" width="14" style="14" bestFit="1" customWidth="1"/>
    <col min="3331" max="3338" width="13.85546875" style="14" bestFit="1" customWidth="1"/>
    <col min="3339" max="3340" width="14" style="14" bestFit="1" customWidth="1"/>
    <col min="3341" max="3341" width="13.5703125" style="14" customWidth="1"/>
    <col min="3342" max="3342" width="16" style="14" bestFit="1" customWidth="1"/>
    <col min="3343" max="3584" width="9.140625" style="14"/>
    <col min="3585" max="3585" width="13.28515625" style="14" customWidth="1"/>
    <col min="3586" max="3586" width="14" style="14" bestFit="1" customWidth="1"/>
    <col min="3587" max="3594" width="13.85546875" style="14" bestFit="1" customWidth="1"/>
    <col min="3595" max="3596" width="14" style="14" bestFit="1" customWidth="1"/>
    <col min="3597" max="3597" width="13.5703125" style="14" customWidth="1"/>
    <col min="3598" max="3598" width="16" style="14" bestFit="1" customWidth="1"/>
    <col min="3599" max="3840" width="9.140625" style="14"/>
    <col min="3841" max="3841" width="13.28515625" style="14" customWidth="1"/>
    <col min="3842" max="3842" width="14" style="14" bestFit="1" customWidth="1"/>
    <col min="3843" max="3850" width="13.85546875" style="14" bestFit="1" customWidth="1"/>
    <col min="3851" max="3852" width="14" style="14" bestFit="1" customWidth="1"/>
    <col min="3853" max="3853" width="13.5703125" style="14" customWidth="1"/>
    <col min="3854" max="3854" width="16" style="14" bestFit="1" customWidth="1"/>
    <col min="3855" max="4096" width="9.140625" style="14"/>
    <col min="4097" max="4097" width="13.28515625" style="14" customWidth="1"/>
    <col min="4098" max="4098" width="14" style="14" bestFit="1" customWidth="1"/>
    <col min="4099" max="4106" width="13.85546875" style="14" bestFit="1" customWidth="1"/>
    <col min="4107" max="4108" width="14" style="14" bestFit="1" customWidth="1"/>
    <col min="4109" max="4109" width="13.5703125" style="14" customWidth="1"/>
    <col min="4110" max="4110" width="16" style="14" bestFit="1" customWidth="1"/>
    <col min="4111" max="4352" width="9.140625" style="14"/>
    <col min="4353" max="4353" width="13.28515625" style="14" customWidth="1"/>
    <col min="4354" max="4354" width="14" style="14" bestFit="1" customWidth="1"/>
    <col min="4355" max="4362" width="13.85546875" style="14" bestFit="1" customWidth="1"/>
    <col min="4363" max="4364" width="14" style="14" bestFit="1" customWidth="1"/>
    <col min="4365" max="4365" width="13.5703125" style="14" customWidth="1"/>
    <col min="4366" max="4366" width="16" style="14" bestFit="1" customWidth="1"/>
    <col min="4367" max="4608" width="9.140625" style="14"/>
    <col min="4609" max="4609" width="13.28515625" style="14" customWidth="1"/>
    <col min="4610" max="4610" width="14" style="14" bestFit="1" customWidth="1"/>
    <col min="4611" max="4618" width="13.85546875" style="14" bestFit="1" customWidth="1"/>
    <col min="4619" max="4620" width="14" style="14" bestFit="1" customWidth="1"/>
    <col min="4621" max="4621" width="13.5703125" style="14" customWidth="1"/>
    <col min="4622" max="4622" width="16" style="14" bestFit="1" customWidth="1"/>
    <col min="4623" max="4864" width="9.140625" style="14"/>
    <col min="4865" max="4865" width="13.28515625" style="14" customWidth="1"/>
    <col min="4866" max="4866" width="14" style="14" bestFit="1" customWidth="1"/>
    <col min="4867" max="4874" width="13.85546875" style="14" bestFit="1" customWidth="1"/>
    <col min="4875" max="4876" width="14" style="14" bestFit="1" customWidth="1"/>
    <col min="4877" max="4877" width="13.5703125" style="14" customWidth="1"/>
    <col min="4878" max="4878" width="16" style="14" bestFit="1" customWidth="1"/>
    <col min="4879" max="5120" width="9.140625" style="14"/>
    <col min="5121" max="5121" width="13.28515625" style="14" customWidth="1"/>
    <col min="5122" max="5122" width="14" style="14" bestFit="1" customWidth="1"/>
    <col min="5123" max="5130" width="13.85546875" style="14" bestFit="1" customWidth="1"/>
    <col min="5131" max="5132" width="14" style="14" bestFit="1" customWidth="1"/>
    <col min="5133" max="5133" width="13.5703125" style="14" customWidth="1"/>
    <col min="5134" max="5134" width="16" style="14" bestFit="1" customWidth="1"/>
    <col min="5135" max="5376" width="9.140625" style="14"/>
    <col min="5377" max="5377" width="13.28515625" style="14" customWidth="1"/>
    <col min="5378" max="5378" width="14" style="14" bestFit="1" customWidth="1"/>
    <col min="5379" max="5386" width="13.85546875" style="14" bestFit="1" customWidth="1"/>
    <col min="5387" max="5388" width="14" style="14" bestFit="1" customWidth="1"/>
    <col min="5389" max="5389" width="13.5703125" style="14" customWidth="1"/>
    <col min="5390" max="5390" width="16" style="14" bestFit="1" customWidth="1"/>
    <col min="5391" max="5632" width="9.140625" style="14"/>
    <col min="5633" max="5633" width="13.28515625" style="14" customWidth="1"/>
    <col min="5634" max="5634" width="14" style="14" bestFit="1" customWidth="1"/>
    <col min="5635" max="5642" width="13.85546875" style="14" bestFit="1" customWidth="1"/>
    <col min="5643" max="5644" width="14" style="14" bestFit="1" customWidth="1"/>
    <col min="5645" max="5645" width="13.5703125" style="14" customWidth="1"/>
    <col min="5646" max="5646" width="16" style="14" bestFit="1" customWidth="1"/>
    <col min="5647" max="5888" width="9.140625" style="14"/>
    <col min="5889" max="5889" width="13.28515625" style="14" customWidth="1"/>
    <col min="5890" max="5890" width="14" style="14" bestFit="1" customWidth="1"/>
    <col min="5891" max="5898" width="13.85546875" style="14" bestFit="1" customWidth="1"/>
    <col min="5899" max="5900" width="14" style="14" bestFit="1" customWidth="1"/>
    <col min="5901" max="5901" width="13.5703125" style="14" customWidth="1"/>
    <col min="5902" max="5902" width="16" style="14" bestFit="1" customWidth="1"/>
    <col min="5903" max="6144" width="9.140625" style="14"/>
    <col min="6145" max="6145" width="13.28515625" style="14" customWidth="1"/>
    <col min="6146" max="6146" width="14" style="14" bestFit="1" customWidth="1"/>
    <col min="6147" max="6154" width="13.85546875" style="14" bestFit="1" customWidth="1"/>
    <col min="6155" max="6156" width="14" style="14" bestFit="1" customWidth="1"/>
    <col min="6157" max="6157" width="13.5703125" style="14" customWidth="1"/>
    <col min="6158" max="6158" width="16" style="14" bestFit="1" customWidth="1"/>
    <col min="6159" max="6400" width="9.140625" style="14"/>
    <col min="6401" max="6401" width="13.28515625" style="14" customWidth="1"/>
    <col min="6402" max="6402" width="14" style="14" bestFit="1" customWidth="1"/>
    <col min="6403" max="6410" width="13.85546875" style="14" bestFit="1" customWidth="1"/>
    <col min="6411" max="6412" width="14" style="14" bestFit="1" customWidth="1"/>
    <col min="6413" max="6413" width="13.5703125" style="14" customWidth="1"/>
    <col min="6414" max="6414" width="16" style="14" bestFit="1" customWidth="1"/>
    <col min="6415" max="6656" width="9.140625" style="14"/>
    <col min="6657" max="6657" width="13.28515625" style="14" customWidth="1"/>
    <col min="6658" max="6658" width="14" style="14" bestFit="1" customWidth="1"/>
    <col min="6659" max="6666" width="13.85546875" style="14" bestFit="1" customWidth="1"/>
    <col min="6667" max="6668" width="14" style="14" bestFit="1" customWidth="1"/>
    <col min="6669" max="6669" width="13.5703125" style="14" customWidth="1"/>
    <col min="6670" max="6670" width="16" style="14" bestFit="1" customWidth="1"/>
    <col min="6671" max="6912" width="9.140625" style="14"/>
    <col min="6913" max="6913" width="13.28515625" style="14" customWidth="1"/>
    <col min="6914" max="6914" width="14" style="14" bestFit="1" customWidth="1"/>
    <col min="6915" max="6922" width="13.85546875" style="14" bestFit="1" customWidth="1"/>
    <col min="6923" max="6924" width="14" style="14" bestFit="1" customWidth="1"/>
    <col min="6925" max="6925" width="13.5703125" style="14" customWidth="1"/>
    <col min="6926" max="6926" width="16" style="14" bestFit="1" customWidth="1"/>
    <col min="6927" max="7168" width="9.140625" style="14"/>
    <col min="7169" max="7169" width="13.28515625" style="14" customWidth="1"/>
    <col min="7170" max="7170" width="14" style="14" bestFit="1" customWidth="1"/>
    <col min="7171" max="7178" width="13.85546875" style="14" bestFit="1" customWidth="1"/>
    <col min="7179" max="7180" width="14" style="14" bestFit="1" customWidth="1"/>
    <col min="7181" max="7181" width="13.5703125" style="14" customWidth="1"/>
    <col min="7182" max="7182" width="16" style="14" bestFit="1" customWidth="1"/>
    <col min="7183" max="7424" width="9.140625" style="14"/>
    <col min="7425" max="7425" width="13.28515625" style="14" customWidth="1"/>
    <col min="7426" max="7426" width="14" style="14" bestFit="1" customWidth="1"/>
    <col min="7427" max="7434" width="13.85546875" style="14" bestFit="1" customWidth="1"/>
    <col min="7435" max="7436" width="14" style="14" bestFit="1" customWidth="1"/>
    <col min="7437" max="7437" width="13.5703125" style="14" customWidth="1"/>
    <col min="7438" max="7438" width="16" style="14" bestFit="1" customWidth="1"/>
    <col min="7439" max="7680" width="9.140625" style="14"/>
    <col min="7681" max="7681" width="13.28515625" style="14" customWidth="1"/>
    <col min="7682" max="7682" width="14" style="14" bestFit="1" customWidth="1"/>
    <col min="7683" max="7690" width="13.85546875" style="14" bestFit="1" customWidth="1"/>
    <col min="7691" max="7692" width="14" style="14" bestFit="1" customWidth="1"/>
    <col min="7693" max="7693" width="13.5703125" style="14" customWidth="1"/>
    <col min="7694" max="7694" width="16" style="14" bestFit="1" customWidth="1"/>
    <col min="7695" max="7936" width="9.140625" style="14"/>
    <col min="7937" max="7937" width="13.28515625" style="14" customWidth="1"/>
    <col min="7938" max="7938" width="14" style="14" bestFit="1" customWidth="1"/>
    <col min="7939" max="7946" width="13.85546875" style="14" bestFit="1" customWidth="1"/>
    <col min="7947" max="7948" width="14" style="14" bestFit="1" customWidth="1"/>
    <col min="7949" max="7949" width="13.5703125" style="14" customWidth="1"/>
    <col min="7950" max="7950" width="16" style="14" bestFit="1" customWidth="1"/>
    <col min="7951" max="8192" width="9.140625" style="14"/>
    <col min="8193" max="8193" width="13.28515625" style="14" customWidth="1"/>
    <col min="8194" max="8194" width="14" style="14" bestFit="1" customWidth="1"/>
    <col min="8195" max="8202" width="13.85546875" style="14" bestFit="1" customWidth="1"/>
    <col min="8203" max="8204" width="14" style="14" bestFit="1" customWidth="1"/>
    <col min="8205" max="8205" width="13.5703125" style="14" customWidth="1"/>
    <col min="8206" max="8206" width="16" style="14" bestFit="1" customWidth="1"/>
    <col min="8207" max="8448" width="9.140625" style="14"/>
    <col min="8449" max="8449" width="13.28515625" style="14" customWidth="1"/>
    <col min="8450" max="8450" width="14" style="14" bestFit="1" customWidth="1"/>
    <col min="8451" max="8458" width="13.85546875" style="14" bestFit="1" customWidth="1"/>
    <col min="8459" max="8460" width="14" style="14" bestFit="1" customWidth="1"/>
    <col min="8461" max="8461" width="13.5703125" style="14" customWidth="1"/>
    <col min="8462" max="8462" width="16" style="14" bestFit="1" customWidth="1"/>
    <col min="8463" max="8704" width="9.140625" style="14"/>
    <col min="8705" max="8705" width="13.28515625" style="14" customWidth="1"/>
    <col min="8706" max="8706" width="14" style="14" bestFit="1" customWidth="1"/>
    <col min="8707" max="8714" width="13.85546875" style="14" bestFit="1" customWidth="1"/>
    <col min="8715" max="8716" width="14" style="14" bestFit="1" customWidth="1"/>
    <col min="8717" max="8717" width="13.5703125" style="14" customWidth="1"/>
    <col min="8718" max="8718" width="16" style="14" bestFit="1" customWidth="1"/>
    <col min="8719" max="8960" width="9.140625" style="14"/>
    <col min="8961" max="8961" width="13.28515625" style="14" customWidth="1"/>
    <col min="8962" max="8962" width="14" style="14" bestFit="1" customWidth="1"/>
    <col min="8963" max="8970" width="13.85546875" style="14" bestFit="1" customWidth="1"/>
    <col min="8971" max="8972" width="14" style="14" bestFit="1" customWidth="1"/>
    <col min="8973" max="8973" width="13.5703125" style="14" customWidth="1"/>
    <col min="8974" max="8974" width="16" style="14" bestFit="1" customWidth="1"/>
    <col min="8975" max="9216" width="9.140625" style="14"/>
    <col min="9217" max="9217" width="13.28515625" style="14" customWidth="1"/>
    <col min="9218" max="9218" width="14" style="14" bestFit="1" customWidth="1"/>
    <col min="9219" max="9226" width="13.85546875" style="14" bestFit="1" customWidth="1"/>
    <col min="9227" max="9228" width="14" style="14" bestFit="1" customWidth="1"/>
    <col min="9229" max="9229" width="13.5703125" style="14" customWidth="1"/>
    <col min="9230" max="9230" width="16" style="14" bestFit="1" customWidth="1"/>
    <col min="9231" max="9472" width="9.140625" style="14"/>
    <col min="9473" max="9473" width="13.28515625" style="14" customWidth="1"/>
    <col min="9474" max="9474" width="14" style="14" bestFit="1" customWidth="1"/>
    <col min="9475" max="9482" width="13.85546875" style="14" bestFit="1" customWidth="1"/>
    <col min="9483" max="9484" width="14" style="14" bestFit="1" customWidth="1"/>
    <col min="9485" max="9485" width="13.5703125" style="14" customWidth="1"/>
    <col min="9486" max="9486" width="16" style="14" bestFit="1" customWidth="1"/>
    <col min="9487" max="9728" width="9.140625" style="14"/>
    <col min="9729" max="9729" width="13.28515625" style="14" customWidth="1"/>
    <col min="9730" max="9730" width="14" style="14" bestFit="1" customWidth="1"/>
    <col min="9731" max="9738" width="13.85546875" style="14" bestFit="1" customWidth="1"/>
    <col min="9739" max="9740" width="14" style="14" bestFit="1" customWidth="1"/>
    <col min="9741" max="9741" width="13.5703125" style="14" customWidth="1"/>
    <col min="9742" max="9742" width="16" style="14" bestFit="1" customWidth="1"/>
    <col min="9743" max="9984" width="9.140625" style="14"/>
    <col min="9985" max="9985" width="13.28515625" style="14" customWidth="1"/>
    <col min="9986" max="9986" width="14" style="14" bestFit="1" customWidth="1"/>
    <col min="9987" max="9994" width="13.85546875" style="14" bestFit="1" customWidth="1"/>
    <col min="9995" max="9996" width="14" style="14" bestFit="1" customWidth="1"/>
    <col min="9997" max="9997" width="13.5703125" style="14" customWidth="1"/>
    <col min="9998" max="9998" width="16" style="14" bestFit="1" customWidth="1"/>
    <col min="9999" max="10240" width="9.140625" style="14"/>
    <col min="10241" max="10241" width="13.28515625" style="14" customWidth="1"/>
    <col min="10242" max="10242" width="14" style="14" bestFit="1" customWidth="1"/>
    <col min="10243" max="10250" width="13.85546875" style="14" bestFit="1" customWidth="1"/>
    <col min="10251" max="10252" width="14" style="14" bestFit="1" customWidth="1"/>
    <col min="10253" max="10253" width="13.5703125" style="14" customWidth="1"/>
    <col min="10254" max="10254" width="16" style="14" bestFit="1" customWidth="1"/>
    <col min="10255" max="10496" width="9.140625" style="14"/>
    <col min="10497" max="10497" width="13.28515625" style="14" customWidth="1"/>
    <col min="10498" max="10498" width="14" style="14" bestFit="1" customWidth="1"/>
    <col min="10499" max="10506" width="13.85546875" style="14" bestFit="1" customWidth="1"/>
    <col min="10507" max="10508" width="14" style="14" bestFit="1" customWidth="1"/>
    <col min="10509" max="10509" width="13.5703125" style="14" customWidth="1"/>
    <col min="10510" max="10510" width="16" style="14" bestFit="1" customWidth="1"/>
    <col min="10511" max="10752" width="9.140625" style="14"/>
    <col min="10753" max="10753" width="13.28515625" style="14" customWidth="1"/>
    <col min="10754" max="10754" width="14" style="14" bestFit="1" customWidth="1"/>
    <col min="10755" max="10762" width="13.85546875" style="14" bestFit="1" customWidth="1"/>
    <col min="10763" max="10764" width="14" style="14" bestFit="1" customWidth="1"/>
    <col min="10765" max="10765" width="13.5703125" style="14" customWidth="1"/>
    <col min="10766" max="10766" width="16" style="14" bestFit="1" customWidth="1"/>
    <col min="10767" max="11008" width="9.140625" style="14"/>
    <col min="11009" max="11009" width="13.28515625" style="14" customWidth="1"/>
    <col min="11010" max="11010" width="14" style="14" bestFit="1" customWidth="1"/>
    <col min="11011" max="11018" width="13.85546875" style="14" bestFit="1" customWidth="1"/>
    <col min="11019" max="11020" width="14" style="14" bestFit="1" customWidth="1"/>
    <col min="11021" max="11021" width="13.5703125" style="14" customWidth="1"/>
    <col min="11022" max="11022" width="16" style="14" bestFit="1" customWidth="1"/>
    <col min="11023" max="11264" width="9.140625" style="14"/>
    <col min="11265" max="11265" width="13.28515625" style="14" customWidth="1"/>
    <col min="11266" max="11266" width="14" style="14" bestFit="1" customWidth="1"/>
    <col min="11267" max="11274" width="13.85546875" style="14" bestFit="1" customWidth="1"/>
    <col min="11275" max="11276" width="14" style="14" bestFit="1" customWidth="1"/>
    <col min="11277" max="11277" width="13.5703125" style="14" customWidth="1"/>
    <col min="11278" max="11278" width="16" style="14" bestFit="1" customWidth="1"/>
    <col min="11279" max="11520" width="9.140625" style="14"/>
    <col min="11521" max="11521" width="13.28515625" style="14" customWidth="1"/>
    <col min="11522" max="11522" width="14" style="14" bestFit="1" customWidth="1"/>
    <col min="11523" max="11530" width="13.85546875" style="14" bestFit="1" customWidth="1"/>
    <col min="11531" max="11532" width="14" style="14" bestFit="1" customWidth="1"/>
    <col min="11533" max="11533" width="13.5703125" style="14" customWidth="1"/>
    <col min="11534" max="11534" width="16" style="14" bestFit="1" customWidth="1"/>
    <col min="11535" max="11776" width="9.140625" style="14"/>
    <col min="11777" max="11777" width="13.28515625" style="14" customWidth="1"/>
    <col min="11778" max="11778" width="14" style="14" bestFit="1" customWidth="1"/>
    <col min="11779" max="11786" width="13.85546875" style="14" bestFit="1" customWidth="1"/>
    <col min="11787" max="11788" width="14" style="14" bestFit="1" customWidth="1"/>
    <col min="11789" max="11789" width="13.5703125" style="14" customWidth="1"/>
    <col min="11790" max="11790" width="16" style="14" bestFit="1" customWidth="1"/>
    <col min="11791" max="12032" width="9.140625" style="14"/>
    <col min="12033" max="12033" width="13.28515625" style="14" customWidth="1"/>
    <col min="12034" max="12034" width="14" style="14" bestFit="1" customWidth="1"/>
    <col min="12035" max="12042" width="13.85546875" style="14" bestFit="1" customWidth="1"/>
    <col min="12043" max="12044" width="14" style="14" bestFit="1" customWidth="1"/>
    <col min="12045" max="12045" width="13.5703125" style="14" customWidth="1"/>
    <col min="12046" max="12046" width="16" style="14" bestFit="1" customWidth="1"/>
    <col min="12047" max="12288" width="9.140625" style="14"/>
    <col min="12289" max="12289" width="13.28515625" style="14" customWidth="1"/>
    <col min="12290" max="12290" width="14" style="14" bestFit="1" customWidth="1"/>
    <col min="12291" max="12298" width="13.85546875" style="14" bestFit="1" customWidth="1"/>
    <col min="12299" max="12300" width="14" style="14" bestFit="1" customWidth="1"/>
    <col min="12301" max="12301" width="13.5703125" style="14" customWidth="1"/>
    <col min="12302" max="12302" width="16" style="14" bestFit="1" customWidth="1"/>
    <col min="12303" max="12544" width="9.140625" style="14"/>
    <col min="12545" max="12545" width="13.28515625" style="14" customWidth="1"/>
    <col min="12546" max="12546" width="14" style="14" bestFit="1" customWidth="1"/>
    <col min="12547" max="12554" width="13.85546875" style="14" bestFit="1" customWidth="1"/>
    <col min="12555" max="12556" width="14" style="14" bestFit="1" customWidth="1"/>
    <col min="12557" max="12557" width="13.5703125" style="14" customWidth="1"/>
    <col min="12558" max="12558" width="16" style="14" bestFit="1" customWidth="1"/>
    <col min="12559" max="12800" width="9.140625" style="14"/>
    <col min="12801" max="12801" width="13.28515625" style="14" customWidth="1"/>
    <col min="12802" max="12802" width="14" style="14" bestFit="1" customWidth="1"/>
    <col min="12803" max="12810" width="13.85546875" style="14" bestFit="1" customWidth="1"/>
    <col min="12811" max="12812" width="14" style="14" bestFit="1" customWidth="1"/>
    <col min="12813" max="12813" width="13.5703125" style="14" customWidth="1"/>
    <col min="12814" max="12814" width="16" style="14" bestFit="1" customWidth="1"/>
    <col min="12815" max="13056" width="9.140625" style="14"/>
    <col min="13057" max="13057" width="13.28515625" style="14" customWidth="1"/>
    <col min="13058" max="13058" width="14" style="14" bestFit="1" customWidth="1"/>
    <col min="13059" max="13066" width="13.85546875" style="14" bestFit="1" customWidth="1"/>
    <col min="13067" max="13068" width="14" style="14" bestFit="1" customWidth="1"/>
    <col min="13069" max="13069" width="13.5703125" style="14" customWidth="1"/>
    <col min="13070" max="13070" width="16" style="14" bestFit="1" customWidth="1"/>
    <col min="13071" max="13312" width="9.140625" style="14"/>
    <col min="13313" max="13313" width="13.28515625" style="14" customWidth="1"/>
    <col min="13314" max="13314" width="14" style="14" bestFit="1" customWidth="1"/>
    <col min="13315" max="13322" width="13.85546875" style="14" bestFit="1" customWidth="1"/>
    <col min="13323" max="13324" width="14" style="14" bestFit="1" customWidth="1"/>
    <col min="13325" max="13325" width="13.5703125" style="14" customWidth="1"/>
    <col min="13326" max="13326" width="16" style="14" bestFit="1" customWidth="1"/>
    <col min="13327" max="13568" width="9.140625" style="14"/>
    <col min="13569" max="13569" width="13.28515625" style="14" customWidth="1"/>
    <col min="13570" max="13570" width="14" style="14" bestFit="1" customWidth="1"/>
    <col min="13571" max="13578" width="13.85546875" style="14" bestFit="1" customWidth="1"/>
    <col min="13579" max="13580" width="14" style="14" bestFit="1" customWidth="1"/>
    <col min="13581" max="13581" width="13.5703125" style="14" customWidth="1"/>
    <col min="13582" max="13582" width="16" style="14" bestFit="1" customWidth="1"/>
    <col min="13583" max="13824" width="9.140625" style="14"/>
    <col min="13825" max="13825" width="13.28515625" style="14" customWidth="1"/>
    <col min="13826" max="13826" width="14" style="14" bestFit="1" customWidth="1"/>
    <col min="13827" max="13834" width="13.85546875" style="14" bestFit="1" customWidth="1"/>
    <col min="13835" max="13836" width="14" style="14" bestFit="1" customWidth="1"/>
    <col min="13837" max="13837" width="13.5703125" style="14" customWidth="1"/>
    <col min="13838" max="13838" width="16" style="14" bestFit="1" customWidth="1"/>
    <col min="13839" max="14080" width="9.140625" style="14"/>
    <col min="14081" max="14081" width="13.28515625" style="14" customWidth="1"/>
    <col min="14082" max="14082" width="14" style="14" bestFit="1" customWidth="1"/>
    <col min="14083" max="14090" width="13.85546875" style="14" bestFit="1" customWidth="1"/>
    <col min="14091" max="14092" width="14" style="14" bestFit="1" customWidth="1"/>
    <col min="14093" max="14093" width="13.5703125" style="14" customWidth="1"/>
    <col min="14094" max="14094" width="16" style="14" bestFit="1" customWidth="1"/>
    <col min="14095" max="14336" width="9.140625" style="14"/>
    <col min="14337" max="14337" width="13.28515625" style="14" customWidth="1"/>
    <col min="14338" max="14338" width="14" style="14" bestFit="1" customWidth="1"/>
    <col min="14339" max="14346" width="13.85546875" style="14" bestFit="1" customWidth="1"/>
    <col min="14347" max="14348" width="14" style="14" bestFit="1" customWidth="1"/>
    <col min="14349" max="14349" width="13.5703125" style="14" customWidth="1"/>
    <col min="14350" max="14350" width="16" style="14" bestFit="1" customWidth="1"/>
    <col min="14351" max="14592" width="9.140625" style="14"/>
    <col min="14593" max="14593" width="13.28515625" style="14" customWidth="1"/>
    <col min="14594" max="14594" width="14" style="14" bestFit="1" customWidth="1"/>
    <col min="14595" max="14602" width="13.85546875" style="14" bestFit="1" customWidth="1"/>
    <col min="14603" max="14604" width="14" style="14" bestFit="1" customWidth="1"/>
    <col min="14605" max="14605" width="13.5703125" style="14" customWidth="1"/>
    <col min="14606" max="14606" width="16" style="14" bestFit="1" customWidth="1"/>
    <col min="14607" max="14848" width="9.140625" style="14"/>
    <col min="14849" max="14849" width="13.28515625" style="14" customWidth="1"/>
    <col min="14850" max="14850" width="14" style="14" bestFit="1" customWidth="1"/>
    <col min="14851" max="14858" width="13.85546875" style="14" bestFit="1" customWidth="1"/>
    <col min="14859" max="14860" width="14" style="14" bestFit="1" customWidth="1"/>
    <col min="14861" max="14861" width="13.5703125" style="14" customWidth="1"/>
    <col min="14862" max="14862" width="16" style="14" bestFit="1" customWidth="1"/>
    <col min="14863" max="15104" width="9.140625" style="14"/>
    <col min="15105" max="15105" width="13.28515625" style="14" customWidth="1"/>
    <col min="15106" max="15106" width="14" style="14" bestFit="1" customWidth="1"/>
    <col min="15107" max="15114" width="13.85546875" style="14" bestFit="1" customWidth="1"/>
    <col min="15115" max="15116" width="14" style="14" bestFit="1" customWidth="1"/>
    <col min="15117" max="15117" width="13.5703125" style="14" customWidth="1"/>
    <col min="15118" max="15118" width="16" style="14" bestFit="1" customWidth="1"/>
    <col min="15119" max="15360" width="9.140625" style="14"/>
    <col min="15361" max="15361" width="13.28515625" style="14" customWidth="1"/>
    <col min="15362" max="15362" width="14" style="14" bestFit="1" customWidth="1"/>
    <col min="15363" max="15370" width="13.85546875" style="14" bestFit="1" customWidth="1"/>
    <col min="15371" max="15372" width="14" style="14" bestFit="1" customWidth="1"/>
    <col min="15373" max="15373" width="13.5703125" style="14" customWidth="1"/>
    <col min="15374" max="15374" width="16" style="14" bestFit="1" customWidth="1"/>
    <col min="15375" max="15616" width="9.140625" style="14"/>
    <col min="15617" max="15617" width="13.28515625" style="14" customWidth="1"/>
    <col min="15618" max="15618" width="14" style="14" bestFit="1" customWidth="1"/>
    <col min="15619" max="15626" width="13.85546875" style="14" bestFit="1" customWidth="1"/>
    <col min="15627" max="15628" width="14" style="14" bestFit="1" customWidth="1"/>
    <col min="15629" max="15629" width="13.5703125" style="14" customWidth="1"/>
    <col min="15630" max="15630" width="16" style="14" bestFit="1" customWidth="1"/>
    <col min="15631" max="15872" width="9.140625" style="14"/>
    <col min="15873" max="15873" width="13.28515625" style="14" customWidth="1"/>
    <col min="15874" max="15874" width="14" style="14" bestFit="1" customWidth="1"/>
    <col min="15875" max="15882" width="13.85546875" style="14" bestFit="1" customWidth="1"/>
    <col min="15883" max="15884" width="14" style="14" bestFit="1" customWidth="1"/>
    <col min="15885" max="15885" width="13.5703125" style="14" customWidth="1"/>
    <col min="15886" max="15886" width="16" style="14" bestFit="1" customWidth="1"/>
    <col min="15887" max="16128" width="9.140625" style="14"/>
    <col min="16129" max="16129" width="13.28515625" style="14" customWidth="1"/>
    <col min="16130" max="16130" width="14" style="14" bestFit="1" customWidth="1"/>
    <col min="16131" max="16138" width="13.85546875" style="14" bestFit="1" customWidth="1"/>
    <col min="16139" max="16140" width="14" style="14" bestFit="1" customWidth="1"/>
    <col min="16141" max="16141" width="13.5703125" style="14" customWidth="1"/>
    <col min="16142" max="16142" width="16" style="14" bestFit="1" customWidth="1"/>
    <col min="16143" max="16384" width="9.140625" style="14"/>
  </cols>
  <sheetData>
    <row r="2" spans="1:14" ht="20.25" x14ac:dyDescent="0.3">
      <c r="A2" s="13" t="s">
        <v>259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89">
        <v>629720.75</v>
      </c>
      <c r="C6" s="103">
        <v>614430.92000000004</v>
      </c>
      <c r="D6" s="1">
        <v>630586.18000000005</v>
      </c>
      <c r="E6" s="1">
        <v>637055.1</v>
      </c>
      <c r="F6" s="16">
        <v>595669.15</v>
      </c>
      <c r="G6" s="16">
        <v>700569.04</v>
      </c>
      <c r="H6" s="125">
        <v>563089.99</v>
      </c>
      <c r="I6" s="16">
        <v>563257.17000000004</v>
      </c>
      <c r="J6" s="16">
        <v>736237.8</v>
      </c>
      <c r="K6" s="149">
        <v>724987.52</v>
      </c>
      <c r="L6" s="163">
        <v>705502.73</v>
      </c>
      <c r="M6" s="83">
        <v>738811.26</v>
      </c>
      <c r="N6" s="16">
        <f>SUM(B6:M6)</f>
        <v>7839917.6099999994</v>
      </c>
    </row>
    <row r="7" spans="1:14" x14ac:dyDescent="0.2">
      <c r="A7" s="14" t="s">
        <v>11</v>
      </c>
      <c r="B7" s="89">
        <v>161267.54</v>
      </c>
      <c r="C7" s="103">
        <v>157415.79</v>
      </c>
      <c r="D7" s="1">
        <v>173920.51</v>
      </c>
      <c r="E7" s="1">
        <v>163996.21</v>
      </c>
      <c r="F7" s="1">
        <v>153986.35999999999</v>
      </c>
      <c r="G7" s="1">
        <v>246616.67</v>
      </c>
      <c r="H7" s="125">
        <v>151313.16</v>
      </c>
      <c r="I7" s="1">
        <v>152764.26999999999</v>
      </c>
      <c r="J7" s="1">
        <v>204508.75</v>
      </c>
      <c r="K7" s="149">
        <v>188908.2</v>
      </c>
      <c r="L7" s="163">
        <v>191051.12</v>
      </c>
      <c r="M7" s="83">
        <v>186686.25</v>
      </c>
      <c r="N7" s="16">
        <f t="shared" ref="N7:N22" si="0">SUM(B7:M7)</f>
        <v>2132434.83</v>
      </c>
    </row>
    <row r="8" spans="1:14" x14ac:dyDescent="0.2">
      <c r="A8" s="14" t="s">
        <v>12</v>
      </c>
      <c r="B8" s="89">
        <v>17023060.5</v>
      </c>
      <c r="C8" s="103">
        <v>16597030.939999999</v>
      </c>
      <c r="D8" s="1">
        <v>18032468.690000001</v>
      </c>
      <c r="E8" s="1">
        <v>17974394.359999999</v>
      </c>
      <c r="F8" s="1">
        <v>17530584.920000002</v>
      </c>
      <c r="G8" s="1">
        <v>20512856.949999999</v>
      </c>
      <c r="H8" s="125">
        <v>16543202.18</v>
      </c>
      <c r="I8" s="1">
        <v>16913785.73</v>
      </c>
      <c r="J8" s="1">
        <v>23063133.059999999</v>
      </c>
      <c r="K8" s="149">
        <v>22298728.73</v>
      </c>
      <c r="L8" s="163">
        <v>22503753.27</v>
      </c>
      <c r="M8" s="83">
        <v>23758208.140000001</v>
      </c>
      <c r="N8" s="16">
        <f t="shared" si="0"/>
        <v>232751207.46999997</v>
      </c>
    </row>
    <row r="9" spans="1:14" x14ac:dyDescent="0.2">
      <c r="A9" s="14" t="s">
        <v>13</v>
      </c>
      <c r="B9" s="89">
        <v>431231.22</v>
      </c>
      <c r="C9" s="103">
        <v>386080.43</v>
      </c>
      <c r="D9" s="1">
        <v>388050.45</v>
      </c>
      <c r="E9" s="1">
        <v>376663.52</v>
      </c>
      <c r="F9" s="1">
        <v>361430.83</v>
      </c>
      <c r="G9" s="1">
        <v>465436.09</v>
      </c>
      <c r="H9" s="125">
        <v>344332.82</v>
      </c>
      <c r="I9" s="1">
        <v>341802.91</v>
      </c>
      <c r="J9" s="1">
        <v>438333.25</v>
      </c>
      <c r="K9" s="149">
        <v>412099.32</v>
      </c>
      <c r="L9" s="163">
        <v>365408.12</v>
      </c>
      <c r="M9" s="83">
        <v>527302.06000000006</v>
      </c>
      <c r="N9" s="16">
        <f t="shared" si="0"/>
        <v>4838171.0199999996</v>
      </c>
    </row>
    <row r="10" spans="1:14" x14ac:dyDescent="0.2">
      <c r="A10" s="14" t="s">
        <v>14</v>
      </c>
      <c r="B10" s="89">
        <v>676944.73</v>
      </c>
      <c r="C10" s="103">
        <v>627768.74</v>
      </c>
      <c r="D10" s="1">
        <v>714899.85</v>
      </c>
      <c r="E10" s="1">
        <v>624425.91</v>
      </c>
      <c r="F10" s="1">
        <v>584126.64</v>
      </c>
      <c r="G10" s="1">
        <v>669637.96</v>
      </c>
      <c r="H10" s="125">
        <v>557738</v>
      </c>
      <c r="I10" s="1">
        <v>544907.56000000006</v>
      </c>
      <c r="J10" s="1">
        <v>774921</v>
      </c>
      <c r="K10" s="149">
        <v>738114.25</v>
      </c>
      <c r="L10" s="163">
        <v>682843.13</v>
      </c>
      <c r="M10" s="83">
        <v>761255.66</v>
      </c>
      <c r="N10" s="16">
        <f t="shared" si="0"/>
        <v>7957583.4300000006</v>
      </c>
    </row>
    <row r="11" spans="1:14" x14ac:dyDescent="0.2">
      <c r="A11" s="14" t="s">
        <v>15</v>
      </c>
      <c r="B11" s="89">
        <v>5448.31</v>
      </c>
      <c r="C11" s="103">
        <v>4883.96</v>
      </c>
      <c r="D11" s="1">
        <v>5586.78</v>
      </c>
      <c r="E11" s="1">
        <v>6318.67</v>
      </c>
      <c r="F11" s="1">
        <v>5148.33</v>
      </c>
      <c r="G11" s="1">
        <v>7246.56</v>
      </c>
      <c r="H11" s="125">
        <v>5352.66</v>
      </c>
      <c r="I11" s="1">
        <v>5773.94</v>
      </c>
      <c r="J11" s="1">
        <v>11605.88</v>
      </c>
      <c r="K11" s="149">
        <v>7797.31</v>
      </c>
      <c r="L11" s="163">
        <v>8427.41</v>
      </c>
      <c r="M11" s="83">
        <v>6950.6</v>
      </c>
      <c r="N11" s="16">
        <f t="shared" si="0"/>
        <v>80540.41</v>
      </c>
    </row>
    <row r="12" spans="1:14" x14ac:dyDescent="0.2">
      <c r="A12" s="14" t="s">
        <v>16</v>
      </c>
      <c r="B12" s="89">
        <v>81285.850000000006</v>
      </c>
      <c r="C12" s="103">
        <v>79009.960000000006</v>
      </c>
      <c r="D12" s="1">
        <v>90644.96</v>
      </c>
      <c r="E12" s="1">
        <v>93516.68</v>
      </c>
      <c r="F12" s="1">
        <v>119033.1</v>
      </c>
      <c r="G12" s="1">
        <v>109393.69</v>
      </c>
      <c r="H12" s="125">
        <v>91556.23</v>
      </c>
      <c r="I12" s="1">
        <v>89695.2</v>
      </c>
      <c r="J12" s="1">
        <v>122791.39</v>
      </c>
      <c r="K12" s="149">
        <v>105297.17</v>
      </c>
      <c r="L12" s="163">
        <v>91976.78</v>
      </c>
      <c r="M12" s="83">
        <v>103236.56</v>
      </c>
      <c r="N12" s="16">
        <f t="shared" si="0"/>
        <v>1177437.57</v>
      </c>
    </row>
    <row r="13" spans="1:14" x14ac:dyDescent="0.2">
      <c r="A13" s="14" t="s">
        <v>17</v>
      </c>
      <c r="B13" s="89">
        <v>261284.51</v>
      </c>
      <c r="C13" s="103">
        <v>235336.26</v>
      </c>
      <c r="D13" s="1">
        <v>260467.36</v>
      </c>
      <c r="E13" s="17">
        <v>244985.24</v>
      </c>
      <c r="F13" s="1">
        <v>219268.47</v>
      </c>
      <c r="G13" s="1">
        <v>260432.8</v>
      </c>
      <c r="H13" s="125">
        <v>214669.33</v>
      </c>
      <c r="I13" s="1">
        <v>202880.96</v>
      </c>
      <c r="J13" s="1">
        <v>273481.99</v>
      </c>
      <c r="K13" s="149">
        <v>263012.98</v>
      </c>
      <c r="L13" s="163">
        <v>294255.53999999998</v>
      </c>
      <c r="M13" s="83">
        <v>271104.13</v>
      </c>
      <c r="N13" s="16">
        <f t="shared" si="0"/>
        <v>3001179.57</v>
      </c>
    </row>
    <row r="14" spans="1:14" x14ac:dyDescent="0.2">
      <c r="A14" s="14" t="s">
        <v>18</v>
      </c>
      <c r="B14" s="89">
        <v>117967.58</v>
      </c>
      <c r="C14" s="103">
        <v>115772.24</v>
      </c>
      <c r="D14" s="1">
        <v>104315.82</v>
      </c>
      <c r="E14" s="1">
        <v>105654.44</v>
      </c>
      <c r="F14" s="1">
        <v>107601.58</v>
      </c>
      <c r="G14" s="1">
        <v>109926.45</v>
      </c>
      <c r="H14" s="125">
        <v>80073</v>
      </c>
      <c r="I14" s="1">
        <v>88558.06</v>
      </c>
      <c r="J14" s="1">
        <v>108379.52</v>
      </c>
      <c r="K14" s="149">
        <v>101729.9</v>
      </c>
      <c r="L14" s="163">
        <v>102447.8</v>
      </c>
      <c r="M14" s="83">
        <v>92857.05</v>
      </c>
      <c r="N14" s="16">
        <f t="shared" si="0"/>
        <v>1235283.44</v>
      </c>
    </row>
    <row r="15" spans="1:14" x14ac:dyDescent="0.2">
      <c r="A15" s="14" t="s">
        <v>19</v>
      </c>
      <c r="B15" s="89">
        <v>19762.09</v>
      </c>
      <c r="C15" s="103">
        <v>18290.080000000002</v>
      </c>
      <c r="D15" s="1">
        <v>21885.759999999998</v>
      </c>
      <c r="E15" s="1">
        <v>20315.32</v>
      </c>
      <c r="F15" s="1">
        <v>17293.62</v>
      </c>
      <c r="G15" s="1">
        <v>21124.21</v>
      </c>
      <c r="H15" s="125">
        <v>15951.64</v>
      </c>
      <c r="I15" s="1">
        <v>22642.21</v>
      </c>
      <c r="J15" s="1">
        <v>23121.74</v>
      </c>
      <c r="K15" s="149">
        <v>22117.43</v>
      </c>
      <c r="L15" s="163">
        <v>22847.15</v>
      </c>
      <c r="M15" s="83">
        <v>25538.9</v>
      </c>
      <c r="N15" s="16">
        <f t="shared" si="0"/>
        <v>250890.14999999994</v>
      </c>
    </row>
    <row r="16" spans="1:14" x14ac:dyDescent="0.2">
      <c r="A16" s="14" t="s">
        <v>20</v>
      </c>
      <c r="B16" s="89">
        <v>313206.42</v>
      </c>
      <c r="C16" s="103">
        <v>289390.99</v>
      </c>
      <c r="D16" s="1">
        <v>325696.06</v>
      </c>
      <c r="E16" s="1">
        <v>304920.74</v>
      </c>
      <c r="F16" s="1">
        <v>291564.73</v>
      </c>
      <c r="G16" s="1">
        <v>363262.18</v>
      </c>
      <c r="H16" s="125">
        <v>301810.7</v>
      </c>
      <c r="I16" s="1">
        <v>283508.62</v>
      </c>
      <c r="J16" s="1">
        <v>370561.36</v>
      </c>
      <c r="K16" s="149">
        <v>350402.38</v>
      </c>
      <c r="L16" s="163">
        <v>333246.2</v>
      </c>
      <c r="M16" s="83">
        <v>410854.6</v>
      </c>
      <c r="N16" s="16">
        <f t="shared" si="0"/>
        <v>3938424.98</v>
      </c>
    </row>
    <row r="17" spans="1:14" x14ac:dyDescent="0.2">
      <c r="A17" s="14" t="s">
        <v>21</v>
      </c>
      <c r="B17" s="89">
        <v>28979.9</v>
      </c>
      <c r="C17" s="103">
        <v>27411.23</v>
      </c>
      <c r="D17" s="1">
        <v>28400.34</v>
      </c>
      <c r="E17" s="1">
        <v>30268.67</v>
      </c>
      <c r="F17" s="1">
        <v>25485.1</v>
      </c>
      <c r="G17" s="1">
        <v>32659.09</v>
      </c>
      <c r="H17" s="125">
        <v>25876.18</v>
      </c>
      <c r="I17" s="1">
        <v>26967.8</v>
      </c>
      <c r="J17" s="1">
        <v>33753.69</v>
      </c>
      <c r="K17" s="149">
        <v>34877.279999999999</v>
      </c>
      <c r="L17" s="163">
        <v>35188.85</v>
      </c>
      <c r="M17" s="83">
        <v>34043.379999999997</v>
      </c>
      <c r="N17" s="16">
        <f t="shared" si="0"/>
        <v>363911.50999999995</v>
      </c>
    </row>
    <row r="18" spans="1:14" x14ac:dyDescent="0.2">
      <c r="A18" s="14" t="s">
        <v>22</v>
      </c>
      <c r="B18" s="89">
        <v>320416.21999999997</v>
      </c>
      <c r="C18" s="103">
        <v>289120.55</v>
      </c>
      <c r="D18" s="1">
        <v>323707.2</v>
      </c>
      <c r="E18" s="1">
        <v>323518.32</v>
      </c>
      <c r="F18" s="1">
        <v>309756.40000000002</v>
      </c>
      <c r="G18" s="1">
        <v>376775.47</v>
      </c>
      <c r="H18" s="125">
        <v>299866.01</v>
      </c>
      <c r="I18" s="1">
        <v>298798.34000000003</v>
      </c>
      <c r="J18" s="1">
        <v>388707.49</v>
      </c>
      <c r="K18" s="149">
        <v>377652.77</v>
      </c>
      <c r="L18" s="163">
        <v>397484.44</v>
      </c>
      <c r="M18" s="83">
        <v>437647.61</v>
      </c>
      <c r="N18" s="16">
        <f t="shared" si="0"/>
        <v>4143450.82</v>
      </c>
    </row>
    <row r="19" spans="1:14" x14ac:dyDescent="0.2">
      <c r="A19" s="14" t="s">
        <v>23</v>
      </c>
      <c r="B19" s="89">
        <v>58642.080000000002</v>
      </c>
      <c r="C19" s="103">
        <v>57723.839999999997</v>
      </c>
      <c r="D19" s="1">
        <v>58952.04</v>
      </c>
      <c r="E19" s="1">
        <v>66055.09</v>
      </c>
      <c r="F19" s="1">
        <v>56191.49</v>
      </c>
      <c r="G19" s="1">
        <v>71273.2</v>
      </c>
      <c r="H19" s="125">
        <v>47842.15</v>
      </c>
      <c r="I19" s="1">
        <v>48541.08</v>
      </c>
      <c r="J19" s="1">
        <v>85274.83</v>
      </c>
      <c r="K19" s="149">
        <v>75445.05</v>
      </c>
      <c r="L19" s="163">
        <v>63570.8</v>
      </c>
      <c r="M19" s="83">
        <v>95433.77</v>
      </c>
      <c r="N19" s="16">
        <f t="shared" si="0"/>
        <v>784945.42000000016</v>
      </c>
    </row>
    <row r="20" spans="1:14" x14ac:dyDescent="0.2">
      <c r="A20" s="14" t="s">
        <v>24</v>
      </c>
      <c r="B20" s="89">
        <v>55834.21</v>
      </c>
      <c r="C20" s="103">
        <v>58332.72</v>
      </c>
      <c r="D20" s="1">
        <v>62976.800000000003</v>
      </c>
      <c r="E20" s="1">
        <v>44427.54</v>
      </c>
      <c r="F20" s="1">
        <v>29822.97</v>
      </c>
      <c r="G20" s="1">
        <v>50406.48</v>
      </c>
      <c r="H20" s="125">
        <v>46170.58</v>
      </c>
      <c r="I20" s="1">
        <v>46580.480000000003</v>
      </c>
      <c r="J20" s="1">
        <v>94278.62</v>
      </c>
      <c r="K20" s="149">
        <v>66184.92</v>
      </c>
      <c r="L20" s="163">
        <v>73293.960000000006</v>
      </c>
      <c r="M20" s="83">
        <v>87169.11</v>
      </c>
      <c r="N20" s="16">
        <f t="shared" si="0"/>
        <v>715478.3899999999</v>
      </c>
    </row>
    <row r="21" spans="1:14" x14ac:dyDescent="0.2">
      <c r="A21" s="14" t="s">
        <v>25</v>
      </c>
      <c r="B21" s="89">
        <v>3894415.95</v>
      </c>
      <c r="C21" s="103">
        <v>3811336.73</v>
      </c>
      <c r="D21" s="1">
        <v>4047883.6</v>
      </c>
      <c r="E21" s="1">
        <v>3974462.02</v>
      </c>
      <c r="F21" s="1">
        <v>3866433.43</v>
      </c>
      <c r="G21" s="1">
        <v>4724240.63</v>
      </c>
      <c r="H21" s="125">
        <v>3649504.18</v>
      </c>
      <c r="I21" s="1">
        <v>3599326.61</v>
      </c>
      <c r="J21" s="1">
        <v>4788528.53</v>
      </c>
      <c r="K21" s="149">
        <v>4620665.21</v>
      </c>
      <c r="L21" s="163">
        <v>4469153.6100000003</v>
      </c>
      <c r="M21" s="83">
        <v>5015932.6100000003</v>
      </c>
      <c r="N21" s="16">
        <f t="shared" si="0"/>
        <v>50461883.109999999</v>
      </c>
    </row>
    <row r="22" spans="1:14" x14ac:dyDescent="0.2">
      <c r="A22" s="14" t="s">
        <v>26</v>
      </c>
      <c r="B22" s="94">
        <v>109243.37</v>
      </c>
      <c r="C22" s="104">
        <v>107102.31</v>
      </c>
      <c r="D22" s="1">
        <v>113679.31</v>
      </c>
      <c r="E22" s="1">
        <v>120687.97</v>
      </c>
      <c r="F22" s="1">
        <v>109483.5</v>
      </c>
      <c r="G22" s="1">
        <v>139429.07</v>
      </c>
      <c r="H22" s="126">
        <v>108930.3</v>
      </c>
      <c r="I22" s="1">
        <v>102669.71</v>
      </c>
      <c r="J22" s="1">
        <v>142594.48000000001</v>
      </c>
      <c r="K22" s="150">
        <v>129314.52</v>
      </c>
      <c r="L22" s="164">
        <v>121271.78</v>
      </c>
      <c r="M22" s="84">
        <v>124266.13</v>
      </c>
      <c r="N22" s="16">
        <f t="shared" si="0"/>
        <v>1428672.4500000002</v>
      </c>
    </row>
    <row r="23" spans="1:14" x14ac:dyDescent="0.2">
      <c r="B23" s="18"/>
      <c r="C23" s="1"/>
    </row>
    <row r="24" spans="1:14" x14ac:dyDescent="0.2">
      <c r="A24" s="14" t="s">
        <v>9</v>
      </c>
      <c r="B24" s="19">
        <f t="shared" ref="B24:M24" si="1">SUM(B6:B23)</f>
        <v>24188711.229999997</v>
      </c>
      <c r="C24" s="19">
        <f t="shared" si="1"/>
        <v>23476437.689999994</v>
      </c>
      <c r="D24" s="19">
        <f t="shared" si="1"/>
        <v>25384121.710000005</v>
      </c>
      <c r="E24" s="19">
        <f t="shared" si="1"/>
        <v>25111665.799999997</v>
      </c>
      <c r="F24" s="19">
        <f t="shared" si="1"/>
        <v>24382880.619999997</v>
      </c>
      <c r="G24" s="19">
        <f t="shared" si="1"/>
        <v>28861286.539999999</v>
      </c>
      <c r="H24" s="19">
        <f>SUM(H6:H23)</f>
        <v>23047279.109999996</v>
      </c>
      <c r="I24" s="19">
        <f t="shared" si="1"/>
        <v>23332460.650000002</v>
      </c>
      <c r="J24" s="19">
        <f t="shared" si="1"/>
        <v>31660213.379999995</v>
      </c>
      <c r="K24" s="19">
        <f t="shared" si="1"/>
        <v>30517334.940000001</v>
      </c>
      <c r="L24" s="19">
        <f t="shared" si="1"/>
        <v>30461722.690000005</v>
      </c>
      <c r="M24" s="19">
        <f t="shared" si="1"/>
        <v>32677297.819999997</v>
      </c>
      <c r="N24" s="19">
        <f>SUM(N6:N22)</f>
        <v>323101412.17999995</v>
      </c>
    </row>
    <row r="26" spans="1:14" x14ac:dyDescent="0.2">
      <c r="A26" s="20" t="s">
        <v>40</v>
      </c>
      <c r="B26" s="1">
        <v>432845.66</v>
      </c>
      <c r="C26" s="113">
        <v>420140.87</v>
      </c>
      <c r="D26" s="1">
        <v>454424.3</v>
      </c>
      <c r="E26" s="1">
        <v>448836.29</v>
      </c>
      <c r="F26" s="1">
        <v>436835.19</v>
      </c>
      <c r="G26" s="1">
        <v>516792.71</v>
      </c>
      <c r="H26" s="1">
        <v>412445.86</v>
      </c>
      <c r="I26" s="1">
        <v>418100.07</v>
      </c>
      <c r="J26" s="1">
        <v>566587.51</v>
      </c>
      <c r="K26" s="1">
        <v>546218.67000000004</v>
      </c>
      <c r="L26" s="1">
        <v>545176.23</v>
      </c>
      <c r="M26" s="1">
        <v>585369.86</v>
      </c>
      <c r="N26" s="1">
        <f>SUM(B26:M26)</f>
        <v>5783773.2199999997</v>
      </c>
    </row>
    <row r="27" spans="1:14" x14ac:dyDescent="0.2">
      <c r="A27" s="20" t="s">
        <v>41</v>
      </c>
      <c r="B27" s="1">
        <v>112481.58</v>
      </c>
      <c r="C27" s="113">
        <v>111470.87</v>
      </c>
      <c r="D27" s="1">
        <v>128556.36</v>
      </c>
      <c r="E27" s="1">
        <v>87284.38</v>
      </c>
      <c r="F27" s="1">
        <v>142295.67999999999</v>
      </c>
      <c r="G27" s="1">
        <v>152932.78</v>
      </c>
      <c r="H27" s="1">
        <v>108609.36</v>
      </c>
      <c r="I27" s="1">
        <v>140871.85999999999</v>
      </c>
      <c r="J27" s="1">
        <v>149627.39000000001</v>
      </c>
      <c r="K27" s="1">
        <v>148943.12</v>
      </c>
      <c r="L27" s="1">
        <v>146028.78</v>
      </c>
      <c r="M27" s="1">
        <v>187039.63</v>
      </c>
      <c r="N27" s="1">
        <f>SUM(B27:M27)</f>
        <v>1616141.79</v>
      </c>
    </row>
    <row r="28" spans="1:14" ht="13.5" thickBot="1" x14ac:dyDescent="0.25">
      <c r="M28" s="21" t="s">
        <v>42</v>
      </c>
      <c r="N28" s="22">
        <f>N24+N26+N27</f>
        <v>330501327.19</v>
      </c>
    </row>
    <row r="29" spans="1:14" ht="13.5" thickTop="1" x14ac:dyDescent="0.2">
      <c r="C29" s="20"/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1"/>
  <sheetViews>
    <sheetView workbookViewId="0">
      <selection activeCell="O5" sqref="O5"/>
    </sheetView>
  </sheetViews>
  <sheetFormatPr defaultRowHeight="12.75" x14ac:dyDescent="0.2"/>
  <cols>
    <col min="1" max="1" width="13" style="14" customWidth="1"/>
    <col min="2" max="2" width="14" style="14" bestFit="1" customWidth="1"/>
    <col min="3" max="6" width="13.85546875" style="14" bestFit="1" customWidth="1"/>
    <col min="7" max="7" width="15" style="14" bestFit="1" customWidth="1"/>
    <col min="8" max="8" width="13.85546875" style="14" bestFit="1" customWidth="1"/>
    <col min="9" max="9" width="14" style="14" bestFit="1" customWidth="1"/>
    <col min="10" max="10" width="15" style="14" bestFit="1" customWidth="1"/>
    <col min="11" max="11" width="14.7109375" style="14" customWidth="1"/>
    <col min="12" max="13" width="15" style="14" bestFit="1" customWidth="1"/>
    <col min="14" max="14" width="17.7109375" style="14" bestFit="1" customWidth="1"/>
    <col min="15" max="256" width="9.140625" style="14"/>
    <col min="257" max="257" width="13" style="14" customWidth="1"/>
    <col min="258" max="258" width="14" style="14" bestFit="1" customWidth="1"/>
    <col min="259" max="264" width="13.85546875" style="14" bestFit="1" customWidth="1"/>
    <col min="265" max="266" width="14" style="14" bestFit="1" customWidth="1"/>
    <col min="267" max="269" width="13.85546875" style="14" bestFit="1" customWidth="1"/>
    <col min="270" max="270" width="16" style="14" bestFit="1" customWidth="1"/>
    <col min="271" max="512" width="9.140625" style="14"/>
    <col min="513" max="513" width="13" style="14" customWidth="1"/>
    <col min="514" max="514" width="14" style="14" bestFit="1" customWidth="1"/>
    <col min="515" max="520" width="13.85546875" style="14" bestFit="1" customWidth="1"/>
    <col min="521" max="522" width="14" style="14" bestFit="1" customWidth="1"/>
    <col min="523" max="525" width="13.85546875" style="14" bestFit="1" customWidth="1"/>
    <col min="526" max="526" width="16" style="14" bestFit="1" customWidth="1"/>
    <col min="527" max="768" width="9.140625" style="14"/>
    <col min="769" max="769" width="13" style="14" customWidth="1"/>
    <col min="770" max="770" width="14" style="14" bestFit="1" customWidth="1"/>
    <col min="771" max="776" width="13.85546875" style="14" bestFit="1" customWidth="1"/>
    <col min="777" max="778" width="14" style="14" bestFit="1" customWidth="1"/>
    <col min="779" max="781" width="13.85546875" style="14" bestFit="1" customWidth="1"/>
    <col min="782" max="782" width="16" style="14" bestFit="1" customWidth="1"/>
    <col min="783" max="1024" width="9.140625" style="14"/>
    <col min="1025" max="1025" width="13" style="14" customWidth="1"/>
    <col min="1026" max="1026" width="14" style="14" bestFit="1" customWidth="1"/>
    <col min="1027" max="1032" width="13.85546875" style="14" bestFit="1" customWidth="1"/>
    <col min="1033" max="1034" width="14" style="14" bestFit="1" customWidth="1"/>
    <col min="1035" max="1037" width="13.85546875" style="14" bestFit="1" customWidth="1"/>
    <col min="1038" max="1038" width="16" style="14" bestFit="1" customWidth="1"/>
    <col min="1039" max="1280" width="9.140625" style="14"/>
    <col min="1281" max="1281" width="13" style="14" customWidth="1"/>
    <col min="1282" max="1282" width="14" style="14" bestFit="1" customWidth="1"/>
    <col min="1283" max="1288" width="13.85546875" style="14" bestFit="1" customWidth="1"/>
    <col min="1289" max="1290" width="14" style="14" bestFit="1" customWidth="1"/>
    <col min="1291" max="1293" width="13.85546875" style="14" bestFit="1" customWidth="1"/>
    <col min="1294" max="1294" width="16" style="14" bestFit="1" customWidth="1"/>
    <col min="1295" max="1536" width="9.140625" style="14"/>
    <col min="1537" max="1537" width="13" style="14" customWidth="1"/>
    <col min="1538" max="1538" width="14" style="14" bestFit="1" customWidth="1"/>
    <col min="1539" max="1544" width="13.85546875" style="14" bestFit="1" customWidth="1"/>
    <col min="1545" max="1546" width="14" style="14" bestFit="1" customWidth="1"/>
    <col min="1547" max="1549" width="13.85546875" style="14" bestFit="1" customWidth="1"/>
    <col min="1550" max="1550" width="16" style="14" bestFit="1" customWidth="1"/>
    <col min="1551" max="1792" width="9.140625" style="14"/>
    <col min="1793" max="1793" width="13" style="14" customWidth="1"/>
    <col min="1794" max="1794" width="14" style="14" bestFit="1" customWidth="1"/>
    <col min="1795" max="1800" width="13.85546875" style="14" bestFit="1" customWidth="1"/>
    <col min="1801" max="1802" width="14" style="14" bestFit="1" customWidth="1"/>
    <col min="1803" max="1805" width="13.85546875" style="14" bestFit="1" customWidth="1"/>
    <col min="1806" max="1806" width="16" style="14" bestFit="1" customWidth="1"/>
    <col min="1807" max="2048" width="9.140625" style="14"/>
    <col min="2049" max="2049" width="13" style="14" customWidth="1"/>
    <col min="2050" max="2050" width="14" style="14" bestFit="1" customWidth="1"/>
    <col min="2051" max="2056" width="13.85546875" style="14" bestFit="1" customWidth="1"/>
    <col min="2057" max="2058" width="14" style="14" bestFit="1" customWidth="1"/>
    <col min="2059" max="2061" width="13.85546875" style="14" bestFit="1" customWidth="1"/>
    <col min="2062" max="2062" width="16" style="14" bestFit="1" customWidth="1"/>
    <col min="2063" max="2304" width="9.140625" style="14"/>
    <col min="2305" max="2305" width="13" style="14" customWidth="1"/>
    <col min="2306" max="2306" width="14" style="14" bestFit="1" customWidth="1"/>
    <col min="2307" max="2312" width="13.85546875" style="14" bestFit="1" customWidth="1"/>
    <col min="2313" max="2314" width="14" style="14" bestFit="1" customWidth="1"/>
    <col min="2315" max="2317" width="13.85546875" style="14" bestFit="1" customWidth="1"/>
    <col min="2318" max="2318" width="16" style="14" bestFit="1" customWidth="1"/>
    <col min="2319" max="2560" width="9.140625" style="14"/>
    <col min="2561" max="2561" width="13" style="14" customWidth="1"/>
    <col min="2562" max="2562" width="14" style="14" bestFit="1" customWidth="1"/>
    <col min="2563" max="2568" width="13.85546875" style="14" bestFit="1" customWidth="1"/>
    <col min="2569" max="2570" width="14" style="14" bestFit="1" customWidth="1"/>
    <col min="2571" max="2573" width="13.85546875" style="14" bestFit="1" customWidth="1"/>
    <col min="2574" max="2574" width="16" style="14" bestFit="1" customWidth="1"/>
    <col min="2575" max="2816" width="9.140625" style="14"/>
    <col min="2817" max="2817" width="13" style="14" customWidth="1"/>
    <col min="2818" max="2818" width="14" style="14" bestFit="1" customWidth="1"/>
    <col min="2819" max="2824" width="13.85546875" style="14" bestFit="1" customWidth="1"/>
    <col min="2825" max="2826" width="14" style="14" bestFit="1" customWidth="1"/>
    <col min="2827" max="2829" width="13.85546875" style="14" bestFit="1" customWidth="1"/>
    <col min="2830" max="2830" width="16" style="14" bestFit="1" customWidth="1"/>
    <col min="2831" max="3072" width="9.140625" style="14"/>
    <col min="3073" max="3073" width="13" style="14" customWidth="1"/>
    <col min="3074" max="3074" width="14" style="14" bestFit="1" customWidth="1"/>
    <col min="3075" max="3080" width="13.85546875" style="14" bestFit="1" customWidth="1"/>
    <col min="3081" max="3082" width="14" style="14" bestFit="1" customWidth="1"/>
    <col min="3083" max="3085" width="13.85546875" style="14" bestFit="1" customWidth="1"/>
    <col min="3086" max="3086" width="16" style="14" bestFit="1" customWidth="1"/>
    <col min="3087" max="3328" width="9.140625" style="14"/>
    <col min="3329" max="3329" width="13" style="14" customWidth="1"/>
    <col min="3330" max="3330" width="14" style="14" bestFit="1" customWidth="1"/>
    <col min="3331" max="3336" width="13.85546875" style="14" bestFit="1" customWidth="1"/>
    <col min="3337" max="3338" width="14" style="14" bestFit="1" customWidth="1"/>
    <col min="3339" max="3341" width="13.85546875" style="14" bestFit="1" customWidth="1"/>
    <col min="3342" max="3342" width="16" style="14" bestFit="1" customWidth="1"/>
    <col min="3343" max="3584" width="9.140625" style="14"/>
    <col min="3585" max="3585" width="13" style="14" customWidth="1"/>
    <col min="3586" max="3586" width="14" style="14" bestFit="1" customWidth="1"/>
    <col min="3587" max="3592" width="13.85546875" style="14" bestFit="1" customWidth="1"/>
    <col min="3593" max="3594" width="14" style="14" bestFit="1" customWidth="1"/>
    <col min="3595" max="3597" width="13.85546875" style="14" bestFit="1" customWidth="1"/>
    <col min="3598" max="3598" width="16" style="14" bestFit="1" customWidth="1"/>
    <col min="3599" max="3840" width="9.140625" style="14"/>
    <col min="3841" max="3841" width="13" style="14" customWidth="1"/>
    <col min="3842" max="3842" width="14" style="14" bestFit="1" customWidth="1"/>
    <col min="3843" max="3848" width="13.85546875" style="14" bestFit="1" customWidth="1"/>
    <col min="3849" max="3850" width="14" style="14" bestFit="1" customWidth="1"/>
    <col min="3851" max="3853" width="13.85546875" style="14" bestFit="1" customWidth="1"/>
    <col min="3854" max="3854" width="16" style="14" bestFit="1" customWidth="1"/>
    <col min="3855" max="4096" width="9.140625" style="14"/>
    <col min="4097" max="4097" width="13" style="14" customWidth="1"/>
    <col min="4098" max="4098" width="14" style="14" bestFit="1" customWidth="1"/>
    <col min="4099" max="4104" width="13.85546875" style="14" bestFit="1" customWidth="1"/>
    <col min="4105" max="4106" width="14" style="14" bestFit="1" customWidth="1"/>
    <col min="4107" max="4109" width="13.85546875" style="14" bestFit="1" customWidth="1"/>
    <col min="4110" max="4110" width="16" style="14" bestFit="1" customWidth="1"/>
    <col min="4111" max="4352" width="9.140625" style="14"/>
    <col min="4353" max="4353" width="13" style="14" customWidth="1"/>
    <col min="4354" max="4354" width="14" style="14" bestFit="1" customWidth="1"/>
    <col min="4355" max="4360" width="13.85546875" style="14" bestFit="1" customWidth="1"/>
    <col min="4361" max="4362" width="14" style="14" bestFit="1" customWidth="1"/>
    <col min="4363" max="4365" width="13.85546875" style="14" bestFit="1" customWidth="1"/>
    <col min="4366" max="4366" width="16" style="14" bestFit="1" customWidth="1"/>
    <col min="4367" max="4608" width="9.140625" style="14"/>
    <col min="4609" max="4609" width="13" style="14" customWidth="1"/>
    <col min="4610" max="4610" width="14" style="14" bestFit="1" customWidth="1"/>
    <col min="4611" max="4616" width="13.85546875" style="14" bestFit="1" customWidth="1"/>
    <col min="4617" max="4618" width="14" style="14" bestFit="1" customWidth="1"/>
    <col min="4619" max="4621" width="13.85546875" style="14" bestFit="1" customWidth="1"/>
    <col min="4622" max="4622" width="16" style="14" bestFit="1" customWidth="1"/>
    <col min="4623" max="4864" width="9.140625" style="14"/>
    <col min="4865" max="4865" width="13" style="14" customWidth="1"/>
    <col min="4866" max="4866" width="14" style="14" bestFit="1" customWidth="1"/>
    <col min="4867" max="4872" width="13.85546875" style="14" bestFit="1" customWidth="1"/>
    <col min="4873" max="4874" width="14" style="14" bestFit="1" customWidth="1"/>
    <col min="4875" max="4877" width="13.85546875" style="14" bestFit="1" customWidth="1"/>
    <col min="4878" max="4878" width="16" style="14" bestFit="1" customWidth="1"/>
    <col min="4879" max="5120" width="9.140625" style="14"/>
    <col min="5121" max="5121" width="13" style="14" customWidth="1"/>
    <col min="5122" max="5122" width="14" style="14" bestFit="1" customWidth="1"/>
    <col min="5123" max="5128" width="13.85546875" style="14" bestFit="1" customWidth="1"/>
    <col min="5129" max="5130" width="14" style="14" bestFit="1" customWidth="1"/>
    <col min="5131" max="5133" width="13.85546875" style="14" bestFit="1" customWidth="1"/>
    <col min="5134" max="5134" width="16" style="14" bestFit="1" customWidth="1"/>
    <col min="5135" max="5376" width="9.140625" style="14"/>
    <col min="5377" max="5377" width="13" style="14" customWidth="1"/>
    <col min="5378" max="5378" width="14" style="14" bestFit="1" customWidth="1"/>
    <col min="5379" max="5384" width="13.85546875" style="14" bestFit="1" customWidth="1"/>
    <col min="5385" max="5386" width="14" style="14" bestFit="1" customWidth="1"/>
    <col min="5387" max="5389" width="13.85546875" style="14" bestFit="1" customWidth="1"/>
    <col min="5390" max="5390" width="16" style="14" bestFit="1" customWidth="1"/>
    <col min="5391" max="5632" width="9.140625" style="14"/>
    <col min="5633" max="5633" width="13" style="14" customWidth="1"/>
    <col min="5634" max="5634" width="14" style="14" bestFit="1" customWidth="1"/>
    <col min="5635" max="5640" width="13.85546875" style="14" bestFit="1" customWidth="1"/>
    <col min="5641" max="5642" width="14" style="14" bestFit="1" customWidth="1"/>
    <col min="5643" max="5645" width="13.85546875" style="14" bestFit="1" customWidth="1"/>
    <col min="5646" max="5646" width="16" style="14" bestFit="1" customWidth="1"/>
    <col min="5647" max="5888" width="9.140625" style="14"/>
    <col min="5889" max="5889" width="13" style="14" customWidth="1"/>
    <col min="5890" max="5890" width="14" style="14" bestFit="1" customWidth="1"/>
    <col min="5891" max="5896" width="13.85546875" style="14" bestFit="1" customWidth="1"/>
    <col min="5897" max="5898" width="14" style="14" bestFit="1" customWidth="1"/>
    <col min="5899" max="5901" width="13.85546875" style="14" bestFit="1" customWidth="1"/>
    <col min="5902" max="5902" width="16" style="14" bestFit="1" customWidth="1"/>
    <col min="5903" max="6144" width="9.140625" style="14"/>
    <col min="6145" max="6145" width="13" style="14" customWidth="1"/>
    <col min="6146" max="6146" width="14" style="14" bestFit="1" customWidth="1"/>
    <col min="6147" max="6152" width="13.85546875" style="14" bestFit="1" customWidth="1"/>
    <col min="6153" max="6154" width="14" style="14" bestFit="1" customWidth="1"/>
    <col min="6155" max="6157" width="13.85546875" style="14" bestFit="1" customWidth="1"/>
    <col min="6158" max="6158" width="16" style="14" bestFit="1" customWidth="1"/>
    <col min="6159" max="6400" width="9.140625" style="14"/>
    <col min="6401" max="6401" width="13" style="14" customWidth="1"/>
    <col min="6402" max="6402" width="14" style="14" bestFit="1" customWidth="1"/>
    <col min="6403" max="6408" width="13.85546875" style="14" bestFit="1" customWidth="1"/>
    <col min="6409" max="6410" width="14" style="14" bestFit="1" customWidth="1"/>
    <col min="6411" max="6413" width="13.85546875" style="14" bestFit="1" customWidth="1"/>
    <col min="6414" max="6414" width="16" style="14" bestFit="1" customWidth="1"/>
    <col min="6415" max="6656" width="9.140625" style="14"/>
    <col min="6657" max="6657" width="13" style="14" customWidth="1"/>
    <col min="6658" max="6658" width="14" style="14" bestFit="1" customWidth="1"/>
    <col min="6659" max="6664" width="13.85546875" style="14" bestFit="1" customWidth="1"/>
    <col min="6665" max="6666" width="14" style="14" bestFit="1" customWidth="1"/>
    <col min="6667" max="6669" width="13.85546875" style="14" bestFit="1" customWidth="1"/>
    <col min="6670" max="6670" width="16" style="14" bestFit="1" customWidth="1"/>
    <col min="6671" max="6912" width="9.140625" style="14"/>
    <col min="6913" max="6913" width="13" style="14" customWidth="1"/>
    <col min="6914" max="6914" width="14" style="14" bestFit="1" customWidth="1"/>
    <col min="6915" max="6920" width="13.85546875" style="14" bestFit="1" customWidth="1"/>
    <col min="6921" max="6922" width="14" style="14" bestFit="1" customWidth="1"/>
    <col min="6923" max="6925" width="13.85546875" style="14" bestFit="1" customWidth="1"/>
    <col min="6926" max="6926" width="16" style="14" bestFit="1" customWidth="1"/>
    <col min="6927" max="7168" width="9.140625" style="14"/>
    <col min="7169" max="7169" width="13" style="14" customWidth="1"/>
    <col min="7170" max="7170" width="14" style="14" bestFit="1" customWidth="1"/>
    <col min="7171" max="7176" width="13.85546875" style="14" bestFit="1" customWidth="1"/>
    <col min="7177" max="7178" width="14" style="14" bestFit="1" customWidth="1"/>
    <col min="7179" max="7181" width="13.85546875" style="14" bestFit="1" customWidth="1"/>
    <col min="7182" max="7182" width="16" style="14" bestFit="1" customWidth="1"/>
    <col min="7183" max="7424" width="9.140625" style="14"/>
    <col min="7425" max="7425" width="13" style="14" customWidth="1"/>
    <col min="7426" max="7426" width="14" style="14" bestFit="1" customWidth="1"/>
    <col min="7427" max="7432" width="13.85546875" style="14" bestFit="1" customWidth="1"/>
    <col min="7433" max="7434" width="14" style="14" bestFit="1" customWidth="1"/>
    <col min="7435" max="7437" width="13.85546875" style="14" bestFit="1" customWidth="1"/>
    <col min="7438" max="7438" width="16" style="14" bestFit="1" customWidth="1"/>
    <col min="7439" max="7680" width="9.140625" style="14"/>
    <col min="7681" max="7681" width="13" style="14" customWidth="1"/>
    <col min="7682" max="7682" width="14" style="14" bestFit="1" customWidth="1"/>
    <col min="7683" max="7688" width="13.85546875" style="14" bestFit="1" customWidth="1"/>
    <col min="7689" max="7690" width="14" style="14" bestFit="1" customWidth="1"/>
    <col min="7691" max="7693" width="13.85546875" style="14" bestFit="1" customWidth="1"/>
    <col min="7694" max="7694" width="16" style="14" bestFit="1" customWidth="1"/>
    <col min="7695" max="7936" width="9.140625" style="14"/>
    <col min="7937" max="7937" width="13" style="14" customWidth="1"/>
    <col min="7938" max="7938" width="14" style="14" bestFit="1" customWidth="1"/>
    <col min="7939" max="7944" width="13.85546875" style="14" bestFit="1" customWidth="1"/>
    <col min="7945" max="7946" width="14" style="14" bestFit="1" customWidth="1"/>
    <col min="7947" max="7949" width="13.85546875" style="14" bestFit="1" customWidth="1"/>
    <col min="7950" max="7950" width="16" style="14" bestFit="1" customWidth="1"/>
    <col min="7951" max="8192" width="9.140625" style="14"/>
    <col min="8193" max="8193" width="13" style="14" customWidth="1"/>
    <col min="8194" max="8194" width="14" style="14" bestFit="1" customWidth="1"/>
    <col min="8195" max="8200" width="13.85546875" style="14" bestFit="1" customWidth="1"/>
    <col min="8201" max="8202" width="14" style="14" bestFit="1" customWidth="1"/>
    <col min="8203" max="8205" width="13.85546875" style="14" bestFit="1" customWidth="1"/>
    <col min="8206" max="8206" width="16" style="14" bestFit="1" customWidth="1"/>
    <col min="8207" max="8448" width="9.140625" style="14"/>
    <col min="8449" max="8449" width="13" style="14" customWidth="1"/>
    <col min="8450" max="8450" width="14" style="14" bestFit="1" customWidth="1"/>
    <col min="8451" max="8456" width="13.85546875" style="14" bestFit="1" customWidth="1"/>
    <col min="8457" max="8458" width="14" style="14" bestFit="1" customWidth="1"/>
    <col min="8459" max="8461" width="13.85546875" style="14" bestFit="1" customWidth="1"/>
    <col min="8462" max="8462" width="16" style="14" bestFit="1" customWidth="1"/>
    <col min="8463" max="8704" width="9.140625" style="14"/>
    <col min="8705" max="8705" width="13" style="14" customWidth="1"/>
    <col min="8706" max="8706" width="14" style="14" bestFit="1" customWidth="1"/>
    <col min="8707" max="8712" width="13.85546875" style="14" bestFit="1" customWidth="1"/>
    <col min="8713" max="8714" width="14" style="14" bestFit="1" customWidth="1"/>
    <col min="8715" max="8717" width="13.85546875" style="14" bestFit="1" customWidth="1"/>
    <col min="8718" max="8718" width="16" style="14" bestFit="1" customWidth="1"/>
    <col min="8719" max="8960" width="9.140625" style="14"/>
    <col min="8961" max="8961" width="13" style="14" customWidth="1"/>
    <col min="8962" max="8962" width="14" style="14" bestFit="1" customWidth="1"/>
    <col min="8963" max="8968" width="13.85546875" style="14" bestFit="1" customWidth="1"/>
    <col min="8969" max="8970" width="14" style="14" bestFit="1" customWidth="1"/>
    <col min="8971" max="8973" width="13.85546875" style="14" bestFit="1" customWidth="1"/>
    <col min="8974" max="8974" width="16" style="14" bestFit="1" customWidth="1"/>
    <col min="8975" max="9216" width="9.140625" style="14"/>
    <col min="9217" max="9217" width="13" style="14" customWidth="1"/>
    <col min="9218" max="9218" width="14" style="14" bestFit="1" customWidth="1"/>
    <col min="9219" max="9224" width="13.85546875" style="14" bestFit="1" customWidth="1"/>
    <col min="9225" max="9226" width="14" style="14" bestFit="1" customWidth="1"/>
    <col min="9227" max="9229" width="13.85546875" style="14" bestFit="1" customWidth="1"/>
    <col min="9230" max="9230" width="16" style="14" bestFit="1" customWidth="1"/>
    <col min="9231" max="9472" width="9.140625" style="14"/>
    <col min="9473" max="9473" width="13" style="14" customWidth="1"/>
    <col min="9474" max="9474" width="14" style="14" bestFit="1" customWidth="1"/>
    <col min="9475" max="9480" width="13.85546875" style="14" bestFit="1" customWidth="1"/>
    <col min="9481" max="9482" width="14" style="14" bestFit="1" customWidth="1"/>
    <col min="9483" max="9485" width="13.85546875" style="14" bestFit="1" customWidth="1"/>
    <col min="9486" max="9486" width="16" style="14" bestFit="1" customWidth="1"/>
    <col min="9487" max="9728" width="9.140625" style="14"/>
    <col min="9729" max="9729" width="13" style="14" customWidth="1"/>
    <col min="9730" max="9730" width="14" style="14" bestFit="1" customWidth="1"/>
    <col min="9731" max="9736" width="13.85546875" style="14" bestFit="1" customWidth="1"/>
    <col min="9737" max="9738" width="14" style="14" bestFit="1" customWidth="1"/>
    <col min="9739" max="9741" width="13.85546875" style="14" bestFit="1" customWidth="1"/>
    <col min="9742" max="9742" width="16" style="14" bestFit="1" customWidth="1"/>
    <col min="9743" max="9984" width="9.140625" style="14"/>
    <col min="9985" max="9985" width="13" style="14" customWidth="1"/>
    <col min="9986" max="9986" width="14" style="14" bestFit="1" customWidth="1"/>
    <col min="9987" max="9992" width="13.85546875" style="14" bestFit="1" customWidth="1"/>
    <col min="9993" max="9994" width="14" style="14" bestFit="1" customWidth="1"/>
    <col min="9995" max="9997" width="13.85546875" style="14" bestFit="1" customWidth="1"/>
    <col min="9998" max="9998" width="16" style="14" bestFit="1" customWidth="1"/>
    <col min="9999" max="10240" width="9.140625" style="14"/>
    <col min="10241" max="10241" width="13" style="14" customWidth="1"/>
    <col min="10242" max="10242" width="14" style="14" bestFit="1" customWidth="1"/>
    <col min="10243" max="10248" width="13.85546875" style="14" bestFit="1" customWidth="1"/>
    <col min="10249" max="10250" width="14" style="14" bestFit="1" customWidth="1"/>
    <col min="10251" max="10253" width="13.85546875" style="14" bestFit="1" customWidth="1"/>
    <col min="10254" max="10254" width="16" style="14" bestFit="1" customWidth="1"/>
    <col min="10255" max="10496" width="9.140625" style="14"/>
    <col min="10497" max="10497" width="13" style="14" customWidth="1"/>
    <col min="10498" max="10498" width="14" style="14" bestFit="1" customWidth="1"/>
    <col min="10499" max="10504" width="13.85546875" style="14" bestFit="1" customWidth="1"/>
    <col min="10505" max="10506" width="14" style="14" bestFit="1" customWidth="1"/>
    <col min="10507" max="10509" width="13.85546875" style="14" bestFit="1" customWidth="1"/>
    <col min="10510" max="10510" width="16" style="14" bestFit="1" customWidth="1"/>
    <col min="10511" max="10752" width="9.140625" style="14"/>
    <col min="10753" max="10753" width="13" style="14" customWidth="1"/>
    <col min="10754" max="10754" width="14" style="14" bestFit="1" customWidth="1"/>
    <col min="10755" max="10760" width="13.85546875" style="14" bestFit="1" customWidth="1"/>
    <col min="10761" max="10762" width="14" style="14" bestFit="1" customWidth="1"/>
    <col min="10763" max="10765" width="13.85546875" style="14" bestFit="1" customWidth="1"/>
    <col min="10766" max="10766" width="16" style="14" bestFit="1" customWidth="1"/>
    <col min="10767" max="11008" width="9.140625" style="14"/>
    <col min="11009" max="11009" width="13" style="14" customWidth="1"/>
    <col min="11010" max="11010" width="14" style="14" bestFit="1" customWidth="1"/>
    <col min="11011" max="11016" width="13.85546875" style="14" bestFit="1" customWidth="1"/>
    <col min="11017" max="11018" width="14" style="14" bestFit="1" customWidth="1"/>
    <col min="11019" max="11021" width="13.85546875" style="14" bestFit="1" customWidth="1"/>
    <col min="11022" max="11022" width="16" style="14" bestFit="1" customWidth="1"/>
    <col min="11023" max="11264" width="9.140625" style="14"/>
    <col min="11265" max="11265" width="13" style="14" customWidth="1"/>
    <col min="11266" max="11266" width="14" style="14" bestFit="1" customWidth="1"/>
    <col min="11267" max="11272" width="13.85546875" style="14" bestFit="1" customWidth="1"/>
    <col min="11273" max="11274" width="14" style="14" bestFit="1" customWidth="1"/>
    <col min="11275" max="11277" width="13.85546875" style="14" bestFit="1" customWidth="1"/>
    <col min="11278" max="11278" width="16" style="14" bestFit="1" customWidth="1"/>
    <col min="11279" max="11520" width="9.140625" style="14"/>
    <col min="11521" max="11521" width="13" style="14" customWidth="1"/>
    <col min="11522" max="11522" width="14" style="14" bestFit="1" customWidth="1"/>
    <col min="11523" max="11528" width="13.85546875" style="14" bestFit="1" customWidth="1"/>
    <col min="11529" max="11530" width="14" style="14" bestFit="1" customWidth="1"/>
    <col min="11531" max="11533" width="13.85546875" style="14" bestFit="1" customWidth="1"/>
    <col min="11534" max="11534" width="16" style="14" bestFit="1" customWidth="1"/>
    <col min="11535" max="11776" width="9.140625" style="14"/>
    <col min="11777" max="11777" width="13" style="14" customWidth="1"/>
    <col min="11778" max="11778" width="14" style="14" bestFit="1" customWidth="1"/>
    <col min="11779" max="11784" width="13.85546875" style="14" bestFit="1" customWidth="1"/>
    <col min="11785" max="11786" width="14" style="14" bestFit="1" customWidth="1"/>
    <col min="11787" max="11789" width="13.85546875" style="14" bestFit="1" customWidth="1"/>
    <col min="11790" max="11790" width="16" style="14" bestFit="1" customWidth="1"/>
    <col min="11791" max="12032" width="9.140625" style="14"/>
    <col min="12033" max="12033" width="13" style="14" customWidth="1"/>
    <col min="12034" max="12034" width="14" style="14" bestFit="1" customWidth="1"/>
    <col min="12035" max="12040" width="13.85546875" style="14" bestFit="1" customWidth="1"/>
    <col min="12041" max="12042" width="14" style="14" bestFit="1" customWidth="1"/>
    <col min="12043" max="12045" width="13.85546875" style="14" bestFit="1" customWidth="1"/>
    <col min="12046" max="12046" width="16" style="14" bestFit="1" customWidth="1"/>
    <col min="12047" max="12288" width="9.140625" style="14"/>
    <col min="12289" max="12289" width="13" style="14" customWidth="1"/>
    <col min="12290" max="12290" width="14" style="14" bestFit="1" customWidth="1"/>
    <col min="12291" max="12296" width="13.85546875" style="14" bestFit="1" customWidth="1"/>
    <col min="12297" max="12298" width="14" style="14" bestFit="1" customWidth="1"/>
    <col min="12299" max="12301" width="13.85546875" style="14" bestFit="1" customWidth="1"/>
    <col min="12302" max="12302" width="16" style="14" bestFit="1" customWidth="1"/>
    <col min="12303" max="12544" width="9.140625" style="14"/>
    <col min="12545" max="12545" width="13" style="14" customWidth="1"/>
    <col min="12546" max="12546" width="14" style="14" bestFit="1" customWidth="1"/>
    <col min="12547" max="12552" width="13.85546875" style="14" bestFit="1" customWidth="1"/>
    <col min="12553" max="12554" width="14" style="14" bestFit="1" customWidth="1"/>
    <col min="12555" max="12557" width="13.85546875" style="14" bestFit="1" customWidth="1"/>
    <col min="12558" max="12558" width="16" style="14" bestFit="1" customWidth="1"/>
    <col min="12559" max="12800" width="9.140625" style="14"/>
    <col min="12801" max="12801" width="13" style="14" customWidth="1"/>
    <col min="12802" max="12802" width="14" style="14" bestFit="1" customWidth="1"/>
    <col min="12803" max="12808" width="13.85546875" style="14" bestFit="1" customWidth="1"/>
    <col min="12809" max="12810" width="14" style="14" bestFit="1" customWidth="1"/>
    <col min="12811" max="12813" width="13.85546875" style="14" bestFit="1" customWidth="1"/>
    <col min="12814" max="12814" width="16" style="14" bestFit="1" customWidth="1"/>
    <col min="12815" max="13056" width="9.140625" style="14"/>
    <col min="13057" max="13057" width="13" style="14" customWidth="1"/>
    <col min="13058" max="13058" width="14" style="14" bestFit="1" customWidth="1"/>
    <col min="13059" max="13064" width="13.85546875" style="14" bestFit="1" customWidth="1"/>
    <col min="13065" max="13066" width="14" style="14" bestFit="1" customWidth="1"/>
    <col min="13067" max="13069" width="13.85546875" style="14" bestFit="1" customWidth="1"/>
    <col min="13070" max="13070" width="16" style="14" bestFit="1" customWidth="1"/>
    <col min="13071" max="13312" width="9.140625" style="14"/>
    <col min="13313" max="13313" width="13" style="14" customWidth="1"/>
    <col min="13314" max="13314" width="14" style="14" bestFit="1" customWidth="1"/>
    <col min="13315" max="13320" width="13.85546875" style="14" bestFit="1" customWidth="1"/>
    <col min="13321" max="13322" width="14" style="14" bestFit="1" customWidth="1"/>
    <col min="13323" max="13325" width="13.85546875" style="14" bestFit="1" customWidth="1"/>
    <col min="13326" max="13326" width="16" style="14" bestFit="1" customWidth="1"/>
    <col min="13327" max="13568" width="9.140625" style="14"/>
    <col min="13569" max="13569" width="13" style="14" customWidth="1"/>
    <col min="13570" max="13570" width="14" style="14" bestFit="1" customWidth="1"/>
    <col min="13571" max="13576" width="13.85546875" style="14" bestFit="1" customWidth="1"/>
    <col min="13577" max="13578" width="14" style="14" bestFit="1" customWidth="1"/>
    <col min="13579" max="13581" width="13.85546875" style="14" bestFit="1" customWidth="1"/>
    <col min="13582" max="13582" width="16" style="14" bestFit="1" customWidth="1"/>
    <col min="13583" max="13824" width="9.140625" style="14"/>
    <col min="13825" max="13825" width="13" style="14" customWidth="1"/>
    <col min="13826" max="13826" width="14" style="14" bestFit="1" customWidth="1"/>
    <col min="13827" max="13832" width="13.85546875" style="14" bestFit="1" customWidth="1"/>
    <col min="13833" max="13834" width="14" style="14" bestFit="1" customWidth="1"/>
    <col min="13835" max="13837" width="13.85546875" style="14" bestFit="1" customWidth="1"/>
    <col min="13838" max="13838" width="16" style="14" bestFit="1" customWidth="1"/>
    <col min="13839" max="14080" width="9.140625" style="14"/>
    <col min="14081" max="14081" width="13" style="14" customWidth="1"/>
    <col min="14082" max="14082" width="14" style="14" bestFit="1" customWidth="1"/>
    <col min="14083" max="14088" width="13.85546875" style="14" bestFit="1" customWidth="1"/>
    <col min="14089" max="14090" width="14" style="14" bestFit="1" customWidth="1"/>
    <col min="14091" max="14093" width="13.85546875" style="14" bestFit="1" customWidth="1"/>
    <col min="14094" max="14094" width="16" style="14" bestFit="1" customWidth="1"/>
    <col min="14095" max="14336" width="9.140625" style="14"/>
    <col min="14337" max="14337" width="13" style="14" customWidth="1"/>
    <col min="14338" max="14338" width="14" style="14" bestFit="1" customWidth="1"/>
    <col min="14339" max="14344" width="13.85546875" style="14" bestFit="1" customWidth="1"/>
    <col min="14345" max="14346" width="14" style="14" bestFit="1" customWidth="1"/>
    <col min="14347" max="14349" width="13.85546875" style="14" bestFit="1" customWidth="1"/>
    <col min="14350" max="14350" width="16" style="14" bestFit="1" customWidth="1"/>
    <col min="14351" max="14592" width="9.140625" style="14"/>
    <col min="14593" max="14593" width="13" style="14" customWidth="1"/>
    <col min="14594" max="14594" width="14" style="14" bestFit="1" customWidth="1"/>
    <col min="14595" max="14600" width="13.85546875" style="14" bestFit="1" customWidth="1"/>
    <col min="14601" max="14602" width="14" style="14" bestFit="1" customWidth="1"/>
    <col min="14603" max="14605" width="13.85546875" style="14" bestFit="1" customWidth="1"/>
    <col min="14606" max="14606" width="16" style="14" bestFit="1" customWidth="1"/>
    <col min="14607" max="14848" width="9.140625" style="14"/>
    <col min="14849" max="14849" width="13" style="14" customWidth="1"/>
    <col min="14850" max="14850" width="14" style="14" bestFit="1" customWidth="1"/>
    <col min="14851" max="14856" width="13.85546875" style="14" bestFit="1" customWidth="1"/>
    <col min="14857" max="14858" width="14" style="14" bestFit="1" customWidth="1"/>
    <col min="14859" max="14861" width="13.85546875" style="14" bestFit="1" customWidth="1"/>
    <col min="14862" max="14862" width="16" style="14" bestFit="1" customWidth="1"/>
    <col min="14863" max="15104" width="9.140625" style="14"/>
    <col min="15105" max="15105" width="13" style="14" customWidth="1"/>
    <col min="15106" max="15106" width="14" style="14" bestFit="1" customWidth="1"/>
    <col min="15107" max="15112" width="13.85546875" style="14" bestFit="1" customWidth="1"/>
    <col min="15113" max="15114" width="14" style="14" bestFit="1" customWidth="1"/>
    <col min="15115" max="15117" width="13.85546875" style="14" bestFit="1" customWidth="1"/>
    <col min="15118" max="15118" width="16" style="14" bestFit="1" customWidth="1"/>
    <col min="15119" max="15360" width="9.140625" style="14"/>
    <col min="15361" max="15361" width="13" style="14" customWidth="1"/>
    <col min="15362" max="15362" width="14" style="14" bestFit="1" customWidth="1"/>
    <col min="15363" max="15368" width="13.85546875" style="14" bestFit="1" customWidth="1"/>
    <col min="15369" max="15370" width="14" style="14" bestFit="1" customWidth="1"/>
    <col min="15371" max="15373" width="13.85546875" style="14" bestFit="1" customWidth="1"/>
    <col min="15374" max="15374" width="16" style="14" bestFit="1" customWidth="1"/>
    <col min="15375" max="15616" width="9.140625" style="14"/>
    <col min="15617" max="15617" width="13" style="14" customWidth="1"/>
    <col min="15618" max="15618" width="14" style="14" bestFit="1" customWidth="1"/>
    <col min="15619" max="15624" width="13.85546875" style="14" bestFit="1" customWidth="1"/>
    <col min="15625" max="15626" width="14" style="14" bestFit="1" customWidth="1"/>
    <col min="15627" max="15629" width="13.85546875" style="14" bestFit="1" customWidth="1"/>
    <col min="15630" max="15630" width="16" style="14" bestFit="1" customWidth="1"/>
    <col min="15631" max="15872" width="9.140625" style="14"/>
    <col min="15873" max="15873" width="13" style="14" customWidth="1"/>
    <col min="15874" max="15874" width="14" style="14" bestFit="1" customWidth="1"/>
    <col min="15875" max="15880" width="13.85546875" style="14" bestFit="1" customWidth="1"/>
    <col min="15881" max="15882" width="14" style="14" bestFit="1" customWidth="1"/>
    <col min="15883" max="15885" width="13.85546875" style="14" bestFit="1" customWidth="1"/>
    <col min="15886" max="15886" width="16" style="14" bestFit="1" customWidth="1"/>
    <col min="15887" max="16128" width="9.140625" style="14"/>
    <col min="16129" max="16129" width="13" style="14" customWidth="1"/>
    <col min="16130" max="16130" width="14" style="14" bestFit="1" customWidth="1"/>
    <col min="16131" max="16136" width="13.85546875" style="14" bestFit="1" customWidth="1"/>
    <col min="16137" max="16138" width="14" style="14" bestFit="1" customWidth="1"/>
    <col min="16139" max="16141" width="13.85546875" style="14" bestFit="1" customWidth="1"/>
    <col min="16142" max="16142" width="16" style="14" bestFit="1" customWidth="1"/>
    <col min="16143" max="16384" width="9.140625" style="14"/>
  </cols>
  <sheetData>
    <row r="2" spans="1:14" ht="20.25" x14ac:dyDescent="0.3">
      <c r="A2" s="13" t="s">
        <v>260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1:14" x14ac:dyDescent="0.2">
      <c r="B5" s="16"/>
      <c r="C5" s="16"/>
      <c r="D5" s="16"/>
    </row>
    <row r="6" spans="1:14" x14ac:dyDescent="0.2">
      <c r="A6" s="14" t="s">
        <v>10</v>
      </c>
      <c r="B6" s="90">
        <v>2341499.06</v>
      </c>
      <c r="C6" s="105">
        <v>2276029.9500000002</v>
      </c>
      <c r="D6" s="1">
        <v>2341027</v>
      </c>
      <c r="E6" s="16">
        <v>2363393.19</v>
      </c>
      <c r="F6" s="16">
        <v>2197602.9300000002</v>
      </c>
      <c r="G6" s="16">
        <v>2623900.5499999998</v>
      </c>
      <c r="H6" s="127">
        <v>2078054.15</v>
      </c>
      <c r="I6" s="16">
        <v>2068881</v>
      </c>
      <c r="J6" s="1">
        <v>2716744.71</v>
      </c>
      <c r="K6" s="151">
        <v>2676206.0499999998</v>
      </c>
      <c r="L6" s="165">
        <v>2576237.02</v>
      </c>
      <c r="M6" s="81">
        <v>2716583.2</v>
      </c>
      <c r="N6" s="16">
        <f>SUM(B6:M6)</f>
        <v>28976158.809999999</v>
      </c>
    </row>
    <row r="7" spans="1:14" x14ac:dyDescent="0.2">
      <c r="A7" s="14" t="s">
        <v>11</v>
      </c>
      <c r="B7" s="90">
        <v>541843.02</v>
      </c>
      <c r="C7" s="105">
        <v>521676.26</v>
      </c>
      <c r="D7" s="1">
        <v>583406.04</v>
      </c>
      <c r="E7" s="16">
        <v>544281.99</v>
      </c>
      <c r="F7" s="16">
        <v>501227.65</v>
      </c>
      <c r="G7" s="16">
        <v>848929.2</v>
      </c>
      <c r="H7" s="127">
        <v>498273.88</v>
      </c>
      <c r="I7" s="16">
        <v>502300.88</v>
      </c>
      <c r="J7" s="1">
        <v>674515.75</v>
      </c>
      <c r="K7" s="151">
        <v>616618.41</v>
      </c>
      <c r="L7" s="165">
        <v>623256.52</v>
      </c>
      <c r="M7" s="81">
        <v>602646.53</v>
      </c>
      <c r="N7" s="16">
        <f t="shared" ref="N7:N22" si="0">SUM(B7:M7)</f>
        <v>7058976.1299999999</v>
      </c>
    </row>
    <row r="8" spans="1:14" x14ac:dyDescent="0.2">
      <c r="A8" s="14" t="s">
        <v>12</v>
      </c>
      <c r="B8" s="90">
        <v>59395279.423752844</v>
      </c>
      <c r="C8" s="105">
        <v>57751688.673752844</v>
      </c>
      <c r="D8" s="1">
        <v>62800251.973752812</v>
      </c>
      <c r="E8" s="16">
        <v>62690749.043752789</v>
      </c>
      <c r="F8" s="16">
        <v>61024139.793752819</v>
      </c>
      <c r="G8" s="16">
        <v>71775669.973752797</v>
      </c>
      <c r="H8" s="127">
        <v>57438014.003752805</v>
      </c>
      <c r="I8" s="16">
        <v>58829047.55375284</v>
      </c>
      <c r="J8" s="1">
        <v>81086609.983752817</v>
      </c>
      <c r="K8" s="151">
        <v>78243694.643752843</v>
      </c>
      <c r="L8" s="165">
        <v>78896532.563752815</v>
      </c>
      <c r="M8" s="81">
        <v>83796057.853752851</v>
      </c>
      <c r="N8" s="16">
        <f t="shared" si="0"/>
        <v>813727735.48503387</v>
      </c>
    </row>
    <row r="9" spans="1:14" x14ac:dyDescent="0.2">
      <c r="A9" s="14" t="s">
        <v>13</v>
      </c>
      <c r="B9" s="90">
        <v>1309988.3676967581</v>
      </c>
      <c r="C9" s="105">
        <v>1309988.3676967581</v>
      </c>
      <c r="D9" s="1">
        <v>1309988.3676967581</v>
      </c>
      <c r="E9" s="16">
        <v>1309988.3676967581</v>
      </c>
      <c r="F9" s="16">
        <v>1309988.3676967581</v>
      </c>
      <c r="G9" s="16">
        <v>1309988.3676967581</v>
      </c>
      <c r="H9" s="127">
        <v>1309988.3676967581</v>
      </c>
      <c r="I9" s="16">
        <v>1309988.3676967581</v>
      </c>
      <c r="J9" s="1">
        <v>1309988.3676967581</v>
      </c>
      <c r="K9" s="151">
        <v>1309988.3676967581</v>
      </c>
      <c r="L9" s="165">
        <v>1309988.3676967581</v>
      </c>
      <c r="M9" s="81">
        <v>1309988.3676967581</v>
      </c>
      <c r="N9" s="16">
        <f t="shared" si="0"/>
        <v>15719860.412361098</v>
      </c>
    </row>
    <row r="10" spans="1:14" x14ac:dyDescent="0.2">
      <c r="A10" s="14" t="s">
        <v>14</v>
      </c>
      <c r="B10" s="90">
        <v>2543081.5</v>
      </c>
      <c r="C10" s="105">
        <v>2336243.9</v>
      </c>
      <c r="D10" s="1">
        <v>2705533.9</v>
      </c>
      <c r="E10" s="16">
        <v>2316173.37</v>
      </c>
      <c r="F10" s="16">
        <v>2154791.5099999998</v>
      </c>
      <c r="G10" s="16">
        <v>2496786.7999999998</v>
      </c>
      <c r="H10" s="127">
        <v>2061003.56</v>
      </c>
      <c r="I10" s="16">
        <v>1997272.6</v>
      </c>
      <c r="J10" s="1">
        <v>2889576.47</v>
      </c>
      <c r="K10" s="151">
        <v>2739433.01</v>
      </c>
      <c r="L10" s="165">
        <v>2488738.7599999998</v>
      </c>
      <c r="M10" s="81">
        <v>2817691.91</v>
      </c>
      <c r="N10" s="16">
        <f t="shared" si="0"/>
        <v>29546327.289999995</v>
      </c>
    </row>
    <row r="11" spans="1:14" x14ac:dyDescent="0.2">
      <c r="A11" s="14" t="s">
        <v>15</v>
      </c>
      <c r="B11" s="90">
        <v>99974.712400499615</v>
      </c>
      <c r="C11" s="105">
        <v>99974.712400499615</v>
      </c>
      <c r="D11" s="1">
        <v>99974.712400499615</v>
      </c>
      <c r="E11" s="16">
        <v>99974.712400499615</v>
      </c>
      <c r="F11" s="16">
        <v>99974.712400499615</v>
      </c>
      <c r="G11" s="16">
        <v>99974.712400499615</v>
      </c>
      <c r="H11" s="127">
        <v>99974.712400499615</v>
      </c>
      <c r="I11" s="16">
        <v>99974.712400499615</v>
      </c>
      <c r="J11" s="1">
        <v>99974.712400499615</v>
      </c>
      <c r="K11" s="151">
        <v>99974.712400499615</v>
      </c>
      <c r="L11" s="165">
        <v>99974.712400499615</v>
      </c>
      <c r="M11" s="81">
        <v>99974.712400499615</v>
      </c>
      <c r="N11" s="16">
        <f t="shared" si="0"/>
        <v>1199696.5488059954</v>
      </c>
    </row>
    <row r="12" spans="1:14" x14ac:dyDescent="0.2">
      <c r="A12" s="14" t="s">
        <v>16</v>
      </c>
      <c r="B12" s="90">
        <v>328691.32</v>
      </c>
      <c r="C12" s="105">
        <v>317836.25</v>
      </c>
      <c r="D12" s="1">
        <v>373342.22</v>
      </c>
      <c r="E12" s="16">
        <v>382339.59</v>
      </c>
      <c r="F12" s="16">
        <v>491884.37</v>
      </c>
      <c r="G12" s="16">
        <v>462753.46</v>
      </c>
      <c r="H12" s="127">
        <v>378022.91</v>
      </c>
      <c r="I12" s="16">
        <v>367337.31</v>
      </c>
      <c r="J12" s="1">
        <v>508723.54</v>
      </c>
      <c r="K12" s="151">
        <v>433216.23</v>
      </c>
      <c r="L12" s="165">
        <v>370921.93</v>
      </c>
      <c r="M12" s="81">
        <v>421284.05</v>
      </c>
      <c r="N12" s="16">
        <f t="shared" si="0"/>
        <v>4836353.18</v>
      </c>
    </row>
    <row r="13" spans="1:14" x14ac:dyDescent="0.2">
      <c r="A13" s="14" t="s">
        <v>17</v>
      </c>
      <c r="B13" s="90">
        <v>1002607.21</v>
      </c>
      <c r="C13" s="105">
        <v>892987.86</v>
      </c>
      <c r="D13" s="1">
        <v>1003679.6</v>
      </c>
      <c r="E13" s="16">
        <v>934242.89</v>
      </c>
      <c r="F13" s="16">
        <v>829436.83</v>
      </c>
      <c r="G13" s="16">
        <v>1004894.84</v>
      </c>
      <c r="H13" s="127">
        <v>816265.6</v>
      </c>
      <c r="I13" s="16">
        <v>762254.49</v>
      </c>
      <c r="J13" s="1">
        <v>1037537.11</v>
      </c>
      <c r="K13" s="151">
        <v>994536.74</v>
      </c>
      <c r="L13" s="165">
        <v>1116043.3</v>
      </c>
      <c r="M13" s="81">
        <v>1022412.88</v>
      </c>
      <c r="N13" s="16">
        <f t="shared" si="0"/>
        <v>11416899.350000001</v>
      </c>
    </row>
    <row r="14" spans="1:14" x14ac:dyDescent="0.2">
      <c r="A14" s="14" t="s">
        <v>18</v>
      </c>
      <c r="B14" s="90">
        <v>228460.56204436618</v>
      </c>
      <c r="C14" s="105">
        <v>228460.56204436618</v>
      </c>
      <c r="D14" s="1">
        <v>228460.56204436618</v>
      </c>
      <c r="E14" s="16">
        <v>228460.56204436618</v>
      </c>
      <c r="F14" s="16">
        <v>228460.56204436618</v>
      </c>
      <c r="G14" s="16">
        <v>228460.56204436618</v>
      </c>
      <c r="H14" s="127">
        <v>228460.56204436618</v>
      </c>
      <c r="I14" s="16">
        <v>228460.56204436618</v>
      </c>
      <c r="J14" s="1">
        <v>228460.56204436618</v>
      </c>
      <c r="K14" s="151">
        <v>228460.56204436618</v>
      </c>
      <c r="L14" s="165">
        <v>228460.56204436618</v>
      </c>
      <c r="M14" s="81">
        <v>228460.56204436618</v>
      </c>
      <c r="N14" s="16">
        <f t="shared" si="0"/>
        <v>2741526.7445323947</v>
      </c>
    </row>
    <row r="15" spans="1:14" x14ac:dyDescent="0.2">
      <c r="A15" s="14" t="s">
        <v>19</v>
      </c>
      <c r="B15" s="90">
        <v>103366.55420686679</v>
      </c>
      <c r="C15" s="105">
        <v>103366.55420686679</v>
      </c>
      <c r="D15" s="1">
        <v>103366.55420686679</v>
      </c>
      <c r="E15" s="16">
        <v>103366.55420686679</v>
      </c>
      <c r="F15" s="16">
        <v>103366.55420686679</v>
      </c>
      <c r="G15" s="16">
        <v>103366.55420686679</v>
      </c>
      <c r="H15" s="127">
        <v>103366.55420686679</v>
      </c>
      <c r="I15" s="16">
        <v>103366.55420686679</v>
      </c>
      <c r="J15" s="1">
        <v>103366.55420686679</v>
      </c>
      <c r="K15" s="151">
        <v>103366.55420686679</v>
      </c>
      <c r="L15" s="165">
        <v>103366.55420686679</v>
      </c>
      <c r="M15" s="81">
        <v>103366.55420686679</v>
      </c>
      <c r="N15" s="16">
        <f t="shared" si="0"/>
        <v>1240398.6504824015</v>
      </c>
    </row>
    <row r="16" spans="1:14" x14ac:dyDescent="0.2">
      <c r="A16" s="14" t="s">
        <v>20</v>
      </c>
      <c r="B16" s="90">
        <v>1003765.7275998574</v>
      </c>
      <c r="C16" s="105">
        <v>1003765.7275998574</v>
      </c>
      <c r="D16" s="1">
        <v>1003765.7275998574</v>
      </c>
      <c r="E16" s="16">
        <v>1003765.7275998574</v>
      </c>
      <c r="F16" s="16">
        <v>1003765.7275998574</v>
      </c>
      <c r="G16" s="16">
        <v>1003765.7275998574</v>
      </c>
      <c r="H16" s="127">
        <v>1003765.7275998574</v>
      </c>
      <c r="I16" s="16">
        <v>1003765.7275998574</v>
      </c>
      <c r="J16" s="1">
        <v>1003765.7275998574</v>
      </c>
      <c r="K16" s="151">
        <v>1003765.7275998574</v>
      </c>
      <c r="L16" s="165">
        <v>1003765.7275998574</v>
      </c>
      <c r="M16" s="81">
        <v>1003765.7275998574</v>
      </c>
      <c r="N16" s="16">
        <f t="shared" si="0"/>
        <v>12045188.731198289</v>
      </c>
    </row>
    <row r="17" spans="1:14" x14ac:dyDescent="0.2">
      <c r="A17" s="14" t="s">
        <v>21</v>
      </c>
      <c r="B17" s="90">
        <v>137997.76766117854</v>
      </c>
      <c r="C17" s="105">
        <v>137997.76766117854</v>
      </c>
      <c r="D17" s="1">
        <v>137997.76766117854</v>
      </c>
      <c r="E17" s="16">
        <v>137997.76766117854</v>
      </c>
      <c r="F17" s="16">
        <v>137997.76766117854</v>
      </c>
      <c r="G17" s="16">
        <v>137997.76766117854</v>
      </c>
      <c r="H17" s="127">
        <v>137997.76766117854</v>
      </c>
      <c r="I17" s="16">
        <v>137997.76766117854</v>
      </c>
      <c r="J17" s="1">
        <v>137997.76766117854</v>
      </c>
      <c r="K17" s="151">
        <v>137997.76766117854</v>
      </c>
      <c r="L17" s="165">
        <v>137997.76766117854</v>
      </c>
      <c r="M17" s="81">
        <v>137997.76766117854</v>
      </c>
      <c r="N17" s="16">
        <f t="shared" si="0"/>
        <v>1655973.211934142</v>
      </c>
    </row>
    <row r="18" spans="1:14" x14ac:dyDescent="0.2">
      <c r="A18" s="14" t="s">
        <v>22</v>
      </c>
      <c r="B18" s="90">
        <v>1091796.8600000001</v>
      </c>
      <c r="C18" s="105">
        <v>965725.37</v>
      </c>
      <c r="D18" s="1">
        <v>1083578.8400000001</v>
      </c>
      <c r="E18" s="16">
        <v>1087983.29</v>
      </c>
      <c r="F18" s="16">
        <v>1032982.86</v>
      </c>
      <c r="G18" s="16">
        <v>1268895.21</v>
      </c>
      <c r="H18" s="127">
        <v>1002626.74</v>
      </c>
      <c r="I18" s="16">
        <v>996342.55</v>
      </c>
      <c r="J18" s="1">
        <v>1292774.23</v>
      </c>
      <c r="K18" s="151">
        <v>1256026.01</v>
      </c>
      <c r="L18" s="165">
        <v>1341889.29</v>
      </c>
      <c r="M18" s="81">
        <v>1504004.24</v>
      </c>
      <c r="N18" s="16">
        <f t="shared" si="0"/>
        <v>13924625.49</v>
      </c>
    </row>
    <row r="19" spans="1:14" x14ac:dyDescent="0.2">
      <c r="A19" s="14" t="s">
        <v>23</v>
      </c>
      <c r="B19" s="90">
        <v>169242.88682768308</v>
      </c>
      <c r="C19" s="105">
        <v>169242.88682768308</v>
      </c>
      <c r="D19" s="1">
        <v>169242.88682768308</v>
      </c>
      <c r="E19" s="16">
        <v>169242.88682768308</v>
      </c>
      <c r="F19" s="16">
        <v>169242.88682768308</v>
      </c>
      <c r="G19" s="16">
        <v>169242.88682768308</v>
      </c>
      <c r="H19" s="127">
        <v>169242.88682768308</v>
      </c>
      <c r="I19" s="16">
        <v>169242.88682768308</v>
      </c>
      <c r="J19" s="1">
        <v>169242.88682768308</v>
      </c>
      <c r="K19" s="151">
        <v>169242.88682768308</v>
      </c>
      <c r="L19" s="165">
        <v>169242.88682768308</v>
      </c>
      <c r="M19" s="81">
        <v>169242.88682768308</v>
      </c>
      <c r="N19" s="16">
        <f t="shared" si="0"/>
        <v>2030914.6419321969</v>
      </c>
    </row>
    <row r="20" spans="1:14" x14ac:dyDescent="0.2">
      <c r="A20" s="14" t="s">
        <v>24</v>
      </c>
      <c r="B20" s="90">
        <v>211137.58</v>
      </c>
      <c r="C20" s="105">
        <v>221181.98</v>
      </c>
      <c r="D20" s="1">
        <v>241882.26</v>
      </c>
      <c r="E20" s="16">
        <v>162899.56</v>
      </c>
      <c r="F20" s="16">
        <v>101769.11</v>
      </c>
      <c r="G20" s="16">
        <v>187117.68</v>
      </c>
      <c r="H20" s="127">
        <v>172201.15</v>
      </c>
      <c r="I20" s="16">
        <v>173196.6</v>
      </c>
      <c r="J20" s="1">
        <v>369839.95</v>
      </c>
      <c r="K20" s="151">
        <v>250462.35</v>
      </c>
      <c r="L20" s="165">
        <v>277924.32</v>
      </c>
      <c r="M20" s="81">
        <v>337009.99</v>
      </c>
      <c r="N20" s="16">
        <f t="shared" si="0"/>
        <v>2706622.5300000003</v>
      </c>
    </row>
    <row r="21" spans="1:14" x14ac:dyDescent="0.2">
      <c r="A21" s="14" t="s">
        <v>25</v>
      </c>
      <c r="B21" s="90">
        <v>13871149.17</v>
      </c>
      <c r="C21" s="105">
        <v>13543685.779999999</v>
      </c>
      <c r="D21" s="1">
        <v>14377426.539999999</v>
      </c>
      <c r="E21" s="16">
        <v>14077788.619999999</v>
      </c>
      <c r="F21" s="16">
        <v>13673827.619999999</v>
      </c>
      <c r="G21" s="16">
        <v>16994186.670000002</v>
      </c>
      <c r="H21" s="127">
        <v>12881566.310000001</v>
      </c>
      <c r="I21" s="16">
        <v>12627278.130000001</v>
      </c>
      <c r="J21" s="1">
        <v>16893445.260000002</v>
      </c>
      <c r="K21" s="151">
        <v>16261721.58</v>
      </c>
      <c r="L21" s="165">
        <v>15583824.17</v>
      </c>
      <c r="M21" s="81">
        <v>17817385.300000001</v>
      </c>
      <c r="N21" s="16">
        <f t="shared" si="0"/>
        <v>178603285.15000001</v>
      </c>
    </row>
    <row r="22" spans="1:14" x14ac:dyDescent="0.2">
      <c r="A22" s="14" t="s">
        <v>26</v>
      </c>
      <c r="B22" s="94">
        <v>258263.11780996257</v>
      </c>
      <c r="C22" s="106">
        <v>258263.11780996257</v>
      </c>
      <c r="D22" s="16">
        <v>258263.11780996257</v>
      </c>
      <c r="E22" s="16">
        <v>258263.11780996257</v>
      </c>
      <c r="F22" s="16">
        <v>258263.11780996257</v>
      </c>
      <c r="G22" s="16">
        <v>258263.11780996257</v>
      </c>
      <c r="H22" s="128">
        <v>258263.11780996257</v>
      </c>
      <c r="I22" s="16">
        <v>258263.11780996257</v>
      </c>
      <c r="J22" s="12">
        <v>258263.11780996257</v>
      </c>
      <c r="K22" s="152">
        <v>258263.11780996257</v>
      </c>
      <c r="L22" s="166">
        <v>258263.11780996257</v>
      </c>
      <c r="M22" s="82">
        <v>258263.11780996257</v>
      </c>
      <c r="N22" s="16">
        <f t="shared" si="0"/>
        <v>3099157.4137195502</v>
      </c>
    </row>
    <row r="23" spans="1:14" x14ac:dyDescent="0.2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9">
        <f>SUM(B6:B23)</f>
        <v>84638144.840000004</v>
      </c>
      <c r="C24" s="19">
        <f t="shared" ref="C24:M24" si="1">SUM(C6:C23)</f>
        <v>82138115.720000014</v>
      </c>
      <c r="D24" s="19">
        <f t="shared" si="1"/>
        <v>88821188.069999978</v>
      </c>
      <c r="E24" s="19">
        <f t="shared" si="1"/>
        <v>87870911.23999998</v>
      </c>
      <c r="F24" s="19">
        <f t="shared" si="1"/>
        <v>85318722.36999999</v>
      </c>
      <c r="G24" s="19">
        <f t="shared" si="1"/>
        <v>100974194.07999997</v>
      </c>
      <c r="H24" s="19">
        <f t="shared" si="1"/>
        <v>80637087.999999985</v>
      </c>
      <c r="I24" s="19">
        <f t="shared" si="1"/>
        <v>81634970.810000002</v>
      </c>
      <c r="J24" s="19">
        <f t="shared" si="1"/>
        <v>110780826.7</v>
      </c>
      <c r="K24" s="19">
        <f t="shared" si="1"/>
        <v>106782974.72000001</v>
      </c>
      <c r="L24" s="19">
        <f t="shared" si="1"/>
        <v>106586427.57000001</v>
      </c>
      <c r="M24" s="19">
        <f t="shared" si="1"/>
        <v>114346135.65000001</v>
      </c>
      <c r="N24" s="19">
        <f>SUM(N6:N22)</f>
        <v>1130529699.77</v>
      </c>
    </row>
    <row r="26" spans="1:14" x14ac:dyDescent="0.2">
      <c r="A26" s="20" t="s">
        <v>40</v>
      </c>
      <c r="B26" s="16">
        <v>1514561.88</v>
      </c>
      <c r="C26" s="114">
        <v>1469969.1</v>
      </c>
      <c r="D26" s="16">
        <v>1590072</v>
      </c>
      <c r="E26" s="16">
        <v>1570572.15</v>
      </c>
      <c r="F26" s="16">
        <v>1528542.73</v>
      </c>
      <c r="G26" s="16">
        <v>1808056.95</v>
      </c>
      <c r="H26" s="16">
        <v>1443054.82</v>
      </c>
      <c r="I26" s="16">
        <v>1462840.09</v>
      </c>
      <c r="J26" s="16">
        <v>1982523.72</v>
      </c>
      <c r="K26" s="16">
        <v>1911272.08</v>
      </c>
      <c r="L26" s="16">
        <v>1907589.54</v>
      </c>
      <c r="M26" s="16">
        <v>2048359.86</v>
      </c>
      <c r="N26" s="16">
        <f>SUM(B26:M26)</f>
        <v>20237414.920000002</v>
      </c>
    </row>
    <row r="27" spans="1:14" x14ac:dyDescent="0.2">
      <c r="A27" s="20" t="s">
        <v>41</v>
      </c>
      <c r="B27" s="16">
        <v>393685.42</v>
      </c>
      <c r="C27" s="114">
        <v>390148.24</v>
      </c>
      <c r="D27" s="16">
        <v>449995.31</v>
      </c>
      <c r="E27" s="16">
        <v>305495.31</v>
      </c>
      <c r="F27" s="16">
        <v>498035.52</v>
      </c>
      <c r="G27" s="16">
        <v>535287.30000000005</v>
      </c>
      <c r="H27" s="16">
        <v>380132.49</v>
      </c>
      <c r="I27" s="16">
        <v>493050.7</v>
      </c>
      <c r="J27" s="16">
        <v>523718.42</v>
      </c>
      <c r="K27" s="16">
        <v>521301.01</v>
      </c>
      <c r="L27" s="16">
        <v>511100.82</v>
      </c>
      <c r="M27" s="16">
        <v>654638.32999999996</v>
      </c>
      <c r="N27" s="16">
        <f>SUM(B27:M27)</f>
        <v>5656588.8700000001</v>
      </c>
    </row>
    <row r="28" spans="1:14" x14ac:dyDescent="0.2">
      <c r="G28" s="16"/>
      <c r="K28" s="24" t="s">
        <v>43</v>
      </c>
      <c r="L28" s="25"/>
      <c r="M28" s="25"/>
      <c r="N28" s="26">
        <f>N24+N26+N27</f>
        <v>1156423703.5599999</v>
      </c>
    </row>
    <row r="29" spans="1:14" ht="15" x14ac:dyDescent="0.35">
      <c r="K29" s="27" t="s">
        <v>44</v>
      </c>
      <c r="L29" s="21"/>
      <c r="M29" s="21"/>
      <c r="N29" s="28">
        <v>0</v>
      </c>
    </row>
    <row r="30" spans="1:14" ht="13.5" thickBot="1" x14ac:dyDescent="0.25">
      <c r="K30" s="29" t="s">
        <v>45</v>
      </c>
      <c r="L30" s="30"/>
      <c r="M30" s="30"/>
      <c r="N30" s="31">
        <f>SUM(N28:N29)</f>
        <v>1156423703.5599999</v>
      </c>
    </row>
    <row r="31" spans="1:14" ht="13.5" thickTop="1" x14ac:dyDescent="0.2"/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6"/>
  <sheetViews>
    <sheetView tabSelected="1" zoomScaleNormal="100" workbookViewId="0">
      <selection activeCell="O35" sqref="O35"/>
    </sheetView>
  </sheetViews>
  <sheetFormatPr defaultRowHeight="12.75" x14ac:dyDescent="0.2"/>
  <cols>
    <col min="1" max="1" width="23.28515625" style="14" customWidth="1"/>
    <col min="2" max="13" width="15" style="14" bestFit="1" customWidth="1"/>
    <col min="14" max="15" width="16" style="14" bestFit="1" customWidth="1"/>
    <col min="16" max="256" width="9.140625" style="14"/>
    <col min="257" max="257" width="23.28515625" style="14" customWidth="1"/>
    <col min="258" max="269" width="14" style="14" bestFit="1" customWidth="1"/>
    <col min="270" max="270" width="15" style="14" bestFit="1" customWidth="1"/>
    <col min="271" max="271" width="16" style="14" bestFit="1" customWidth="1"/>
    <col min="272" max="512" width="9.140625" style="14"/>
    <col min="513" max="513" width="23.28515625" style="14" customWidth="1"/>
    <col min="514" max="525" width="14" style="14" bestFit="1" customWidth="1"/>
    <col min="526" max="526" width="15" style="14" bestFit="1" customWidth="1"/>
    <col min="527" max="527" width="16" style="14" bestFit="1" customWidth="1"/>
    <col min="528" max="768" width="9.140625" style="14"/>
    <col min="769" max="769" width="23.28515625" style="14" customWidth="1"/>
    <col min="770" max="781" width="14" style="14" bestFit="1" customWidth="1"/>
    <col min="782" max="782" width="15" style="14" bestFit="1" customWidth="1"/>
    <col min="783" max="783" width="16" style="14" bestFit="1" customWidth="1"/>
    <col min="784" max="1024" width="9.140625" style="14"/>
    <col min="1025" max="1025" width="23.28515625" style="14" customWidth="1"/>
    <col min="1026" max="1037" width="14" style="14" bestFit="1" customWidth="1"/>
    <col min="1038" max="1038" width="15" style="14" bestFit="1" customWidth="1"/>
    <col min="1039" max="1039" width="16" style="14" bestFit="1" customWidth="1"/>
    <col min="1040" max="1280" width="9.140625" style="14"/>
    <col min="1281" max="1281" width="23.28515625" style="14" customWidth="1"/>
    <col min="1282" max="1293" width="14" style="14" bestFit="1" customWidth="1"/>
    <col min="1294" max="1294" width="15" style="14" bestFit="1" customWidth="1"/>
    <col min="1295" max="1295" width="16" style="14" bestFit="1" customWidth="1"/>
    <col min="1296" max="1536" width="9.140625" style="14"/>
    <col min="1537" max="1537" width="23.28515625" style="14" customWidth="1"/>
    <col min="1538" max="1549" width="14" style="14" bestFit="1" customWidth="1"/>
    <col min="1550" max="1550" width="15" style="14" bestFit="1" customWidth="1"/>
    <col min="1551" max="1551" width="16" style="14" bestFit="1" customWidth="1"/>
    <col min="1552" max="1792" width="9.140625" style="14"/>
    <col min="1793" max="1793" width="23.28515625" style="14" customWidth="1"/>
    <col min="1794" max="1805" width="14" style="14" bestFit="1" customWidth="1"/>
    <col min="1806" max="1806" width="15" style="14" bestFit="1" customWidth="1"/>
    <col min="1807" max="1807" width="16" style="14" bestFit="1" customWidth="1"/>
    <col min="1808" max="2048" width="9.140625" style="14"/>
    <col min="2049" max="2049" width="23.28515625" style="14" customWidth="1"/>
    <col min="2050" max="2061" width="14" style="14" bestFit="1" customWidth="1"/>
    <col min="2062" max="2062" width="15" style="14" bestFit="1" customWidth="1"/>
    <col min="2063" max="2063" width="16" style="14" bestFit="1" customWidth="1"/>
    <col min="2064" max="2304" width="9.140625" style="14"/>
    <col min="2305" max="2305" width="23.28515625" style="14" customWidth="1"/>
    <col min="2306" max="2317" width="14" style="14" bestFit="1" customWidth="1"/>
    <col min="2318" max="2318" width="15" style="14" bestFit="1" customWidth="1"/>
    <col min="2319" max="2319" width="16" style="14" bestFit="1" customWidth="1"/>
    <col min="2320" max="2560" width="9.140625" style="14"/>
    <col min="2561" max="2561" width="23.28515625" style="14" customWidth="1"/>
    <col min="2562" max="2573" width="14" style="14" bestFit="1" customWidth="1"/>
    <col min="2574" max="2574" width="15" style="14" bestFit="1" customWidth="1"/>
    <col min="2575" max="2575" width="16" style="14" bestFit="1" customWidth="1"/>
    <col min="2576" max="2816" width="9.140625" style="14"/>
    <col min="2817" max="2817" width="23.28515625" style="14" customWidth="1"/>
    <col min="2818" max="2829" width="14" style="14" bestFit="1" customWidth="1"/>
    <col min="2830" max="2830" width="15" style="14" bestFit="1" customWidth="1"/>
    <col min="2831" max="2831" width="16" style="14" bestFit="1" customWidth="1"/>
    <col min="2832" max="3072" width="9.140625" style="14"/>
    <col min="3073" max="3073" width="23.28515625" style="14" customWidth="1"/>
    <col min="3074" max="3085" width="14" style="14" bestFit="1" customWidth="1"/>
    <col min="3086" max="3086" width="15" style="14" bestFit="1" customWidth="1"/>
    <col min="3087" max="3087" width="16" style="14" bestFit="1" customWidth="1"/>
    <col min="3088" max="3328" width="9.140625" style="14"/>
    <col min="3329" max="3329" width="23.28515625" style="14" customWidth="1"/>
    <col min="3330" max="3341" width="14" style="14" bestFit="1" customWidth="1"/>
    <col min="3342" max="3342" width="15" style="14" bestFit="1" customWidth="1"/>
    <col min="3343" max="3343" width="16" style="14" bestFit="1" customWidth="1"/>
    <col min="3344" max="3584" width="9.140625" style="14"/>
    <col min="3585" max="3585" width="23.28515625" style="14" customWidth="1"/>
    <col min="3586" max="3597" width="14" style="14" bestFit="1" customWidth="1"/>
    <col min="3598" max="3598" width="15" style="14" bestFit="1" customWidth="1"/>
    <col min="3599" max="3599" width="16" style="14" bestFit="1" customWidth="1"/>
    <col min="3600" max="3840" width="9.140625" style="14"/>
    <col min="3841" max="3841" width="23.28515625" style="14" customWidth="1"/>
    <col min="3842" max="3853" width="14" style="14" bestFit="1" customWidth="1"/>
    <col min="3854" max="3854" width="15" style="14" bestFit="1" customWidth="1"/>
    <col min="3855" max="3855" width="16" style="14" bestFit="1" customWidth="1"/>
    <col min="3856" max="4096" width="9.140625" style="14"/>
    <col min="4097" max="4097" width="23.28515625" style="14" customWidth="1"/>
    <col min="4098" max="4109" width="14" style="14" bestFit="1" customWidth="1"/>
    <col min="4110" max="4110" width="15" style="14" bestFit="1" customWidth="1"/>
    <col min="4111" max="4111" width="16" style="14" bestFit="1" customWidth="1"/>
    <col min="4112" max="4352" width="9.140625" style="14"/>
    <col min="4353" max="4353" width="23.28515625" style="14" customWidth="1"/>
    <col min="4354" max="4365" width="14" style="14" bestFit="1" customWidth="1"/>
    <col min="4366" max="4366" width="15" style="14" bestFit="1" customWidth="1"/>
    <col min="4367" max="4367" width="16" style="14" bestFit="1" customWidth="1"/>
    <col min="4368" max="4608" width="9.140625" style="14"/>
    <col min="4609" max="4609" width="23.28515625" style="14" customWidth="1"/>
    <col min="4610" max="4621" width="14" style="14" bestFit="1" customWidth="1"/>
    <col min="4622" max="4622" width="15" style="14" bestFit="1" customWidth="1"/>
    <col min="4623" max="4623" width="16" style="14" bestFit="1" customWidth="1"/>
    <col min="4624" max="4864" width="9.140625" style="14"/>
    <col min="4865" max="4865" width="23.28515625" style="14" customWidth="1"/>
    <col min="4866" max="4877" width="14" style="14" bestFit="1" customWidth="1"/>
    <col min="4878" max="4878" width="15" style="14" bestFit="1" customWidth="1"/>
    <col min="4879" max="4879" width="16" style="14" bestFit="1" customWidth="1"/>
    <col min="4880" max="5120" width="9.140625" style="14"/>
    <col min="5121" max="5121" width="23.28515625" style="14" customWidth="1"/>
    <col min="5122" max="5133" width="14" style="14" bestFit="1" customWidth="1"/>
    <col min="5134" max="5134" width="15" style="14" bestFit="1" customWidth="1"/>
    <col min="5135" max="5135" width="16" style="14" bestFit="1" customWidth="1"/>
    <col min="5136" max="5376" width="9.140625" style="14"/>
    <col min="5377" max="5377" width="23.28515625" style="14" customWidth="1"/>
    <col min="5378" max="5389" width="14" style="14" bestFit="1" customWidth="1"/>
    <col min="5390" max="5390" width="15" style="14" bestFit="1" customWidth="1"/>
    <col min="5391" max="5391" width="16" style="14" bestFit="1" customWidth="1"/>
    <col min="5392" max="5632" width="9.140625" style="14"/>
    <col min="5633" max="5633" width="23.28515625" style="14" customWidth="1"/>
    <col min="5634" max="5645" width="14" style="14" bestFit="1" customWidth="1"/>
    <col min="5646" max="5646" width="15" style="14" bestFit="1" customWidth="1"/>
    <col min="5647" max="5647" width="16" style="14" bestFit="1" customWidth="1"/>
    <col min="5648" max="5888" width="9.140625" style="14"/>
    <col min="5889" max="5889" width="23.28515625" style="14" customWidth="1"/>
    <col min="5890" max="5901" width="14" style="14" bestFit="1" customWidth="1"/>
    <col min="5902" max="5902" width="15" style="14" bestFit="1" customWidth="1"/>
    <col min="5903" max="5903" width="16" style="14" bestFit="1" customWidth="1"/>
    <col min="5904" max="6144" width="9.140625" style="14"/>
    <col min="6145" max="6145" width="23.28515625" style="14" customWidth="1"/>
    <col min="6146" max="6157" width="14" style="14" bestFit="1" customWidth="1"/>
    <col min="6158" max="6158" width="15" style="14" bestFit="1" customWidth="1"/>
    <col min="6159" max="6159" width="16" style="14" bestFit="1" customWidth="1"/>
    <col min="6160" max="6400" width="9.140625" style="14"/>
    <col min="6401" max="6401" width="23.28515625" style="14" customWidth="1"/>
    <col min="6402" max="6413" width="14" style="14" bestFit="1" customWidth="1"/>
    <col min="6414" max="6414" width="15" style="14" bestFit="1" customWidth="1"/>
    <col min="6415" max="6415" width="16" style="14" bestFit="1" customWidth="1"/>
    <col min="6416" max="6656" width="9.140625" style="14"/>
    <col min="6657" max="6657" width="23.28515625" style="14" customWidth="1"/>
    <col min="6658" max="6669" width="14" style="14" bestFit="1" customWidth="1"/>
    <col min="6670" max="6670" width="15" style="14" bestFit="1" customWidth="1"/>
    <col min="6671" max="6671" width="16" style="14" bestFit="1" customWidth="1"/>
    <col min="6672" max="6912" width="9.140625" style="14"/>
    <col min="6913" max="6913" width="23.28515625" style="14" customWidth="1"/>
    <col min="6914" max="6925" width="14" style="14" bestFit="1" customWidth="1"/>
    <col min="6926" max="6926" width="15" style="14" bestFit="1" customWidth="1"/>
    <col min="6927" max="6927" width="16" style="14" bestFit="1" customWidth="1"/>
    <col min="6928" max="7168" width="9.140625" style="14"/>
    <col min="7169" max="7169" width="23.28515625" style="14" customWidth="1"/>
    <col min="7170" max="7181" width="14" style="14" bestFit="1" customWidth="1"/>
    <col min="7182" max="7182" width="15" style="14" bestFit="1" customWidth="1"/>
    <col min="7183" max="7183" width="16" style="14" bestFit="1" customWidth="1"/>
    <col min="7184" max="7424" width="9.140625" style="14"/>
    <col min="7425" max="7425" width="23.28515625" style="14" customWidth="1"/>
    <col min="7426" max="7437" width="14" style="14" bestFit="1" customWidth="1"/>
    <col min="7438" max="7438" width="15" style="14" bestFit="1" customWidth="1"/>
    <col min="7439" max="7439" width="16" style="14" bestFit="1" customWidth="1"/>
    <col min="7440" max="7680" width="9.140625" style="14"/>
    <col min="7681" max="7681" width="23.28515625" style="14" customWidth="1"/>
    <col min="7682" max="7693" width="14" style="14" bestFit="1" customWidth="1"/>
    <col min="7694" max="7694" width="15" style="14" bestFit="1" customWidth="1"/>
    <col min="7695" max="7695" width="16" style="14" bestFit="1" customWidth="1"/>
    <col min="7696" max="7936" width="9.140625" style="14"/>
    <col min="7937" max="7937" width="23.28515625" style="14" customWidth="1"/>
    <col min="7938" max="7949" width="14" style="14" bestFit="1" customWidth="1"/>
    <col min="7950" max="7950" width="15" style="14" bestFit="1" customWidth="1"/>
    <col min="7951" max="7951" width="16" style="14" bestFit="1" customWidth="1"/>
    <col min="7952" max="8192" width="9.140625" style="14"/>
    <col min="8193" max="8193" width="23.28515625" style="14" customWidth="1"/>
    <col min="8194" max="8205" width="14" style="14" bestFit="1" customWidth="1"/>
    <col min="8206" max="8206" width="15" style="14" bestFit="1" customWidth="1"/>
    <col min="8207" max="8207" width="16" style="14" bestFit="1" customWidth="1"/>
    <col min="8208" max="8448" width="9.140625" style="14"/>
    <col min="8449" max="8449" width="23.28515625" style="14" customWidth="1"/>
    <col min="8450" max="8461" width="14" style="14" bestFit="1" customWidth="1"/>
    <col min="8462" max="8462" width="15" style="14" bestFit="1" customWidth="1"/>
    <col min="8463" max="8463" width="16" style="14" bestFit="1" customWidth="1"/>
    <col min="8464" max="8704" width="9.140625" style="14"/>
    <col min="8705" max="8705" width="23.28515625" style="14" customWidth="1"/>
    <col min="8706" max="8717" width="14" style="14" bestFit="1" customWidth="1"/>
    <col min="8718" max="8718" width="15" style="14" bestFit="1" customWidth="1"/>
    <col min="8719" max="8719" width="16" style="14" bestFit="1" customWidth="1"/>
    <col min="8720" max="8960" width="9.140625" style="14"/>
    <col min="8961" max="8961" width="23.28515625" style="14" customWidth="1"/>
    <col min="8962" max="8973" width="14" style="14" bestFit="1" customWidth="1"/>
    <col min="8974" max="8974" width="15" style="14" bestFit="1" customWidth="1"/>
    <col min="8975" max="8975" width="16" style="14" bestFit="1" customWidth="1"/>
    <col min="8976" max="9216" width="9.140625" style="14"/>
    <col min="9217" max="9217" width="23.28515625" style="14" customWidth="1"/>
    <col min="9218" max="9229" width="14" style="14" bestFit="1" customWidth="1"/>
    <col min="9230" max="9230" width="15" style="14" bestFit="1" customWidth="1"/>
    <col min="9231" max="9231" width="16" style="14" bestFit="1" customWidth="1"/>
    <col min="9232" max="9472" width="9.140625" style="14"/>
    <col min="9473" max="9473" width="23.28515625" style="14" customWidth="1"/>
    <col min="9474" max="9485" width="14" style="14" bestFit="1" customWidth="1"/>
    <col min="9486" max="9486" width="15" style="14" bestFit="1" customWidth="1"/>
    <col min="9487" max="9487" width="16" style="14" bestFit="1" customWidth="1"/>
    <col min="9488" max="9728" width="9.140625" style="14"/>
    <col min="9729" max="9729" width="23.28515625" style="14" customWidth="1"/>
    <col min="9730" max="9741" width="14" style="14" bestFit="1" customWidth="1"/>
    <col min="9742" max="9742" width="15" style="14" bestFit="1" customWidth="1"/>
    <col min="9743" max="9743" width="16" style="14" bestFit="1" customWidth="1"/>
    <col min="9744" max="9984" width="9.140625" style="14"/>
    <col min="9985" max="9985" width="23.28515625" style="14" customWidth="1"/>
    <col min="9986" max="9997" width="14" style="14" bestFit="1" customWidth="1"/>
    <col min="9998" max="9998" width="15" style="14" bestFit="1" customWidth="1"/>
    <col min="9999" max="9999" width="16" style="14" bestFit="1" customWidth="1"/>
    <col min="10000" max="10240" width="9.140625" style="14"/>
    <col min="10241" max="10241" width="23.28515625" style="14" customWidth="1"/>
    <col min="10242" max="10253" width="14" style="14" bestFit="1" customWidth="1"/>
    <col min="10254" max="10254" width="15" style="14" bestFit="1" customWidth="1"/>
    <col min="10255" max="10255" width="16" style="14" bestFit="1" customWidth="1"/>
    <col min="10256" max="10496" width="9.140625" style="14"/>
    <col min="10497" max="10497" width="23.28515625" style="14" customWidth="1"/>
    <col min="10498" max="10509" width="14" style="14" bestFit="1" customWidth="1"/>
    <col min="10510" max="10510" width="15" style="14" bestFit="1" customWidth="1"/>
    <col min="10511" max="10511" width="16" style="14" bestFit="1" customWidth="1"/>
    <col min="10512" max="10752" width="9.140625" style="14"/>
    <col min="10753" max="10753" width="23.28515625" style="14" customWidth="1"/>
    <col min="10754" max="10765" width="14" style="14" bestFit="1" customWidth="1"/>
    <col min="10766" max="10766" width="15" style="14" bestFit="1" customWidth="1"/>
    <col min="10767" max="10767" width="16" style="14" bestFit="1" customWidth="1"/>
    <col min="10768" max="11008" width="9.140625" style="14"/>
    <col min="11009" max="11009" width="23.28515625" style="14" customWidth="1"/>
    <col min="11010" max="11021" width="14" style="14" bestFit="1" customWidth="1"/>
    <col min="11022" max="11022" width="15" style="14" bestFit="1" customWidth="1"/>
    <col min="11023" max="11023" width="16" style="14" bestFit="1" customWidth="1"/>
    <col min="11024" max="11264" width="9.140625" style="14"/>
    <col min="11265" max="11265" width="23.28515625" style="14" customWidth="1"/>
    <col min="11266" max="11277" width="14" style="14" bestFit="1" customWidth="1"/>
    <col min="11278" max="11278" width="15" style="14" bestFit="1" customWidth="1"/>
    <col min="11279" max="11279" width="16" style="14" bestFit="1" customWidth="1"/>
    <col min="11280" max="11520" width="9.140625" style="14"/>
    <col min="11521" max="11521" width="23.28515625" style="14" customWidth="1"/>
    <col min="11522" max="11533" width="14" style="14" bestFit="1" customWidth="1"/>
    <col min="11534" max="11534" width="15" style="14" bestFit="1" customWidth="1"/>
    <col min="11535" max="11535" width="16" style="14" bestFit="1" customWidth="1"/>
    <col min="11536" max="11776" width="9.140625" style="14"/>
    <col min="11777" max="11777" width="23.28515625" style="14" customWidth="1"/>
    <col min="11778" max="11789" width="14" style="14" bestFit="1" customWidth="1"/>
    <col min="11790" max="11790" width="15" style="14" bestFit="1" customWidth="1"/>
    <col min="11791" max="11791" width="16" style="14" bestFit="1" customWidth="1"/>
    <col min="11792" max="12032" width="9.140625" style="14"/>
    <col min="12033" max="12033" width="23.28515625" style="14" customWidth="1"/>
    <col min="12034" max="12045" width="14" style="14" bestFit="1" customWidth="1"/>
    <col min="12046" max="12046" width="15" style="14" bestFit="1" customWidth="1"/>
    <col min="12047" max="12047" width="16" style="14" bestFit="1" customWidth="1"/>
    <col min="12048" max="12288" width="9.140625" style="14"/>
    <col min="12289" max="12289" width="23.28515625" style="14" customWidth="1"/>
    <col min="12290" max="12301" width="14" style="14" bestFit="1" customWidth="1"/>
    <col min="12302" max="12302" width="15" style="14" bestFit="1" customWidth="1"/>
    <col min="12303" max="12303" width="16" style="14" bestFit="1" customWidth="1"/>
    <col min="12304" max="12544" width="9.140625" style="14"/>
    <col min="12545" max="12545" width="23.28515625" style="14" customWidth="1"/>
    <col min="12546" max="12557" width="14" style="14" bestFit="1" customWidth="1"/>
    <col min="12558" max="12558" width="15" style="14" bestFit="1" customWidth="1"/>
    <col min="12559" max="12559" width="16" style="14" bestFit="1" customWidth="1"/>
    <col min="12560" max="12800" width="9.140625" style="14"/>
    <col min="12801" max="12801" width="23.28515625" style="14" customWidth="1"/>
    <col min="12802" max="12813" width="14" style="14" bestFit="1" customWidth="1"/>
    <col min="12814" max="12814" width="15" style="14" bestFit="1" customWidth="1"/>
    <col min="12815" max="12815" width="16" style="14" bestFit="1" customWidth="1"/>
    <col min="12816" max="13056" width="9.140625" style="14"/>
    <col min="13057" max="13057" width="23.28515625" style="14" customWidth="1"/>
    <col min="13058" max="13069" width="14" style="14" bestFit="1" customWidth="1"/>
    <col min="13070" max="13070" width="15" style="14" bestFit="1" customWidth="1"/>
    <col min="13071" max="13071" width="16" style="14" bestFit="1" customWidth="1"/>
    <col min="13072" max="13312" width="9.140625" style="14"/>
    <col min="13313" max="13313" width="23.28515625" style="14" customWidth="1"/>
    <col min="13314" max="13325" width="14" style="14" bestFit="1" customWidth="1"/>
    <col min="13326" max="13326" width="15" style="14" bestFit="1" customWidth="1"/>
    <col min="13327" max="13327" width="16" style="14" bestFit="1" customWidth="1"/>
    <col min="13328" max="13568" width="9.140625" style="14"/>
    <col min="13569" max="13569" width="23.28515625" style="14" customWidth="1"/>
    <col min="13570" max="13581" width="14" style="14" bestFit="1" customWidth="1"/>
    <col min="13582" max="13582" width="15" style="14" bestFit="1" customWidth="1"/>
    <col min="13583" max="13583" width="16" style="14" bestFit="1" customWidth="1"/>
    <col min="13584" max="13824" width="9.140625" style="14"/>
    <col min="13825" max="13825" width="23.28515625" style="14" customWidth="1"/>
    <col min="13826" max="13837" width="14" style="14" bestFit="1" customWidth="1"/>
    <col min="13838" max="13838" width="15" style="14" bestFit="1" customWidth="1"/>
    <col min="13839" max="13839" width="16" style="14" bestFit="1" customWidth="1"/>
    <col min="13840" max="14080" width="9.140625" style="14"/>
    <col min="14081" max="14081" width="23.28515625" style="14" customWidth="1"/>
    <col min="14082" max="14093" width="14" style="14" bestFit="1" customWidth="1"/>
    <col min="14094" max="14094" width="15" style="14" bestFit="1" customWidth="1"/>
    <col min="14095" max="14095" width="16" style="14" bestFit="1" customWidth="1"/>
    <col min="14096" max="14336" width="9.140625" style="14"/>
    <col min="14337" max="14337" width="23.28515625" style="14" customWidth="1"/>
    <col min="14338" max="14349" width="14" style="14" bestFit="1" customWidth="1"/>
    <col min="14350" max="14350" width="15" style="14" bestFit="1" customWidth="1"/>
    <col min="14351" max="14351" width="16" style="14" bestFit="1" customWidth="1"/>
    <col min="14352" max="14592" width="9.140625" style="14"/>
    <col min="14593" max="14593" width="23.28515625" style="14" customWidth="1"/>
    <col min="14594" max="14605" width="14" style="14" bestFit="1" customWidth="1"/>
    <col min="14606" max="14606" width="15" style="14" bestFit="1" customWidth="1"/>
    <col min="14607" max="14607" width="16" style="14" bestFit="1" customWidth="1"/>
    <col min="14608" max="14848" width="9.140625" style="14"/>
    <col min="14849" max="14849" width="23.28515625" style="14" customWidth="1"/>
    <col min="14850" max="14861" width="14" style="14" bestFit="1" customWidth="1"/>
    <col min="14862" max="14862" width="15" style="14" bestFit="1" customWidth="1"/>
    <col min="14863" max="14863" width="16" style="14" bestFit="1" customWidth="1"/>
    <col min="14864" max="15104" width="9.140625" style="14"/>
    <col min="15105" max="15105" width="23.28515625" style="14" customWidth="1"/>
    <col min="15106" max="15117" width="14" style="14" bestFit="1" customWidth="1"/>
    <col min="15118" max="15118" width="15" style="14" bestFit="1" customWidth="1"/>
    <col min="15119" max="15119" width="16" style="14" bestFit="1" customWidth="1"/>
    <col min="15120" max="15360" width="9.140625" style="14"/>
    <col min="15361" max="15361" width="23.28515625" style="14" customWidth="1"/>
    <col min="15362" max="15373" width="14" style="14" bestFit="1" customWidth="1"/>
    <col min="15374" max="15374" width="15" style="14" bestFit="1" customWidth="1"/>
    <col min="15375" max="15375" width="16" style="14" bestFit="1" customWidth="1"/>
    <col min="15376" max="15616" width="9.140625" style="14"/>
    <col min="15617" max="15617" width="23.28515625" style="14" customWidth="1"/>
    <col min="15618" max="15629" width="14" style="14" bestFit="1" customWidth="1"/>
    <col min="15630" max="15630" width="15" style="14" bestFit="1" customWidth="1"/>
    <col min="15631" max="15631" width="16" style="14" bestFit="1" customWidth="1"/>
    <col min="15632" max="15872" width="9.140625" style="14"/>
    <col min="15873" max="15873" width="23.28515625" style="14" customWidth="1"/>
    <col min="15874" max="15885" width="14" style="14" bestFit="1" customWidth="1"/>
    <col min="15886" max="15886" width="15" style="14" bestFit="1" customWidth="1"/>
    <col min="15887" max="15887" width="16" style="14" bestFit="1" customWidth="1"/>
    <col min="15888" max="16128" width="9.140625" style="14"/>
    <col min="16129" max="16129" width="23.28515625" style="14" customWidth="1"/>
    <col min="16130" max="16141" width="14" style="14" bestFit="1" customWidth="1"/>
    <col min="16142" max="16142" width="15" style="14" bestFit="1" customWidth="1"/>
    <col min="16143" max="16143" width="16" style="14" bestFit="1" customWidth="1"/>
    <col min="16144" max="16384" width="9.140625" style="14"/>
  </cols>
  <sheetData>
    <row r="2" spans="1:14" ht="20.25" x14ac:dyDescent="0.3">
      <c r="A2" s="181" t="s">
        <v>261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91">
        <v>12988.8</v>
      </c>
      <c r="C6" s="107">
        <v>12887.06</v>
      </c>
      <c r="D6" s="1">
        <v>16743.73</v>
      </c>
      <c r="E6" s="16">
        <v>11517.45</v>
      </c>
      <c r="F6" s="1">
        <v>14240.73</v>
      </c>
      <c r="G6" s="16">
        <v>11579.84</v>
      </c>
      <c r="H6" s="129">
        <v>15731.12</v>
      </c>
      <c r="I6" s="1">
        <v>10563.57</v>
      </c>
      <c r="J6" s="16">
        <v>12859.21</v>
      </c>
      <c r="K6" s="153">
        <v>13356.8</v>
      </c>
      <c r="L6" s="167">
        <v>13631.59</v>
      </c>
      <c r="M6" s="79">
        <v>15926.65</v>
      </c>
      <c r="N6" s="16">
        <f>SUM(B6:M6)</f>
        <v>162026.54999999996</v>
      </c>
    </row>
    <row r="7" spans="1:14" x14ac:dyDescent="0.2">
      <c r="A7" s="14" t="s">
        <v>11</v>
      </c>
      <c r="B7" s="91">
        <v>5975.35</v>
      </c>
      <c r="C7" s="107">
        <v>5928.54</v>
      </c>
      <c r="D7" s="1">
        <v>7702.76</v>
      </c>
      <c r="E7" s="16">
        <v>5298.47</v>
      </c>
      <c r="F7" s="1">
        <v>6551.28</v>
      </c>
      <c r="G7" s="16">
        <v>5327.17</v>
      </c>
      <c r="H7" s="129">
        <v>7236.92</v>
      </c>
      <c r="I7" s="1">
        <v>4859.6499999999996</v>
      </c>
      <c r="J7" s="16">
        <v>5915.73</v>
      </c>
      <c r="K7" s="153">
        <v>6144.64</v>
      </c>
      <c r="L7" s="167">
        <v>6271.06</v>
      </c>
      <c r="M7" s="79">
        <v>7326.87</v>
      </c>
      <c r="N7" s="16">
        <f t="shared" ref="N7:N21" si="0">SUM(B7:M7)</f>
        <v>74538.439999999988</v>
      </c>
    </row>
    <row r="8" spans="1:14" x14ac:dyDescent="0.2">
      <c r="A8" s="14" t="s">
        <v>12</v>
      </c>
      <c r="B8" s="91">
        <v>530500.59</v>
      </c>
      <c r="C8" s="107">
        <v>526345.17999999993</v>
      </c>
      <c r="D8" s="1">
        <v>683863.12</v>
      </c>
      <c r="E8" s="16">
        <v>470406.25999999995</v>
      </c>
      <c r="F8" s="1">
        <v>581633.24000000011</v>
      </c>
      <c r="G8" s="16">
        <v>472954.46</v>
      </c>
      <c r="H8" s="129">
        <v>642504.82999999996</v>
      </c>
      <c r="I8" s="1">
        <v>431446.98</v>
      </c>
      <c r="J8" s="16">
        <v>525207.95000000007</v>
      </c>
      <c r="K8" s="153">
        <v>545530.89000000013</v>
      </c>
      <c r="L8" s="167">
        <v>556754.07999999996</v>
      </c>
      <c r="M8" s="79">
        <v>650491.09</v>
      </c>
      <c r="N8" s="16">
        <f t="shared" si="0"/>
        <v>6617638.6699999999</v>
      </c>
    </row>
    <row r="9" spans="1:14" x14ac:dyDescent="0.2">
      <c r="A9" s="14" t="s">
        <v>13</v>
      </c>
      <c r="B9" s="91">
        <v>11458.75</v>
      </c>
      <c r="C9" s="107">
        <v>11368.99</v>
      </c>
      <c r="D9" s="1">
        <v>14771.36</v>
      </c>
      <c r="E9" s="16">
        <v>10160.719999999999</v>
      </c>
      <c r="F9" s="1">
        <v>12563.21</v>
      </c>
      <c r="G9" s="16">
        <v>10215.76</v>
      </c>
      <c r="H9" s="129">
        <v>13878.03</v>
      </c>
      <c r="I9" s="1">
        <v>9319.2000000000007</v>
      </c>
      <c r="J9" s="16">
        <v>11344.43</v>
      </c>
      <c r="K9" s="153">
        <v>11783.4</v>
      </c>
      <c r="L9" s="167">
        <v>12025.82</v>
      </c>
      <c r="M9" s="79">
        <v>14050.53</v>
      </c>
      <c r="N9" s="16">
        <f t="shared" si="0"/>
        <v>142940.19999999998</v>
      </c>
    </row>
    <row r="10" spans="1:14" x14ac:dyDescent="0.2">
      <c r="A10" s="14" t="s">
        <v>14</v>
      </c>
      <c r="B10" s="91">
        <v>12749.36</v>
      </c>
      <c r="C10" s="107">
        <v>12649.49</v>
      </c>
      <c r="D10" s="1">
        <v>16435.080000000002</v>
      </c>
      <c r="E10" s="16">
        <v>11305.13</v>
      </c>
      <c r="F10" s="1">
        <v>13978.22</v>
      </c>
      <c r="G10" s="16">
        <v>11366.37</v>
      </c>
      <c r="H10" s="129">
        <v>15441.12</v>
      </c>
      <c r="I10" s="1">
        <v>10368.83</v>
      </c>
      <c r="J10" s="16">
        <v>12622.16</v>
      </c>
      <c r="K10" s="153">
        <v>13110.58</v>
      </c>
      <c r="L10" s="167">
        <v>13380.3</v>
      </c>
      <c r="M10" s="79">
        <v>15633.06</v>
      </c>
      <c r="N10" s="16">
        <f t="shared" si="0"/>
        <v>159039.69999999998</v>
      </c>
    </row>
    <row r="11" spans="1:14" x14ac:dyDescent="0.2">
      <c r="A11" s="14" t="s">
        <v>15</v>
      </c>
      <c r="B11" s="91">
        <v>227.17</v>
      </c>
      <c r="C11" s="107">
        <v>225.39</v>
      </c>
      <c r="D11" s="1">
        <v>292.83999999999997</v>
      </c>
      <c r="E11" s="16">
        <v>201.44</v>
      </c>
      <c r="F11" s="1">
        <v>249.06</v>
      </c>
      <c r="G11" s="16">
        <v>202.53</v>
      </c>
      <c r="H11" s="129">
        <v>275.13</v>
      </c>
      <c r="I11" s="1">
        <v>184.75</v>
      </c>
      <c r="J11" s="16">
        <v>224.9</v>
      </c>
      <c r="K11" s="153">
        <v>233.61</v>
      </c>
      <c r="L11" s="167">
        <v>238.41</v>
      </c>
      <c r="M11" s="79">
        <v>278.55</v>
      </c>
      <c r="N11" s="16">
        <f t="shared" si="0"/>
        <v>2833.78</v>
      </c>
    </row>
    <row r="12" spans="1:14" x14ac:dyDescent="0.2">
      <c r="A12" s="14" t="s">
        <v>16</v>
      </c>
      <c r="B12" s="91">
        <v>452.34</v>
      </c>
      <c r="C12" s="107">
        <v>448.79</v>
      </c>
      <c r="D12" s="1">
        <v>583.1</v>
      </c>
      <c r="E12" s="16">
        <v>401.1</v>
      </c>
      <c r="F12" s="1">
        <v>495.94</v>
      </c>
      <c r="G12" s="16">
        <v>403.27</v>
      </c>
      <c r="H12" s="129">
        <v>547.84</v>
      </c>
      <c r="I12" s="1">
        <v>367.88</v>
      </c>
      <c r="J12" s="16">
        <v>447.82</v>
      </c>
      <c r="K12" s="153">
        <v>465.15</v>
      </c>
      <c r="L12" s="167">
        <v>474.72</v>
      </c>
      <c r="M12" s="79">
        <v>554.65</v>
      </c>
      <c r="N12" s="16">
        <f t="shared" si="0"/>
        <v>5642.5999999999995</v>
      </c>
    </row>
    <row r="13" spans="1:14" x14ac:dyDescent="0.2">
      <c r="A13" s="14" t="s">
        <v>17</v>
      </c>
      <c r="B13" s="91">
        <v>3950.68</v>
      </c>
      <c r="C13" s="107">
        <v>3919.74</v>
      </c>
      <c r="D13" s="1">
        <v>5092.79</v>
      </c>
      <c r="E13" s="16">
        <v>3503.16</v>
      </c>
      <c r="F13" s="1">
        <v>4331.47</v>
      </c>
      <c r="G13" s="16">
        <v>3522.13</v>
      </c>
      <c r="H13" s="129">
        <v>4784.79</v>
      </c>
      <c r="I13" s="1">
        <v>3213.02</v>
      </c>
      <c r="J13" s="16">
        <v>3911.27</v>
      </c>
      <c r="K13" s="153">
        <v>4062.61</v>
      </c>
      <c r="L13" s="167">
        <v>4146.1899999999996</v>
      </c>
      <c r="M13" s="79">
        <v>4844.26</v>
      </c>
      <c r="N13" s="16">
        <f t="shared" si="0"/>
        <v>49282.110000000008</v>
      </c>
    </row>
    <row r="14" spans="1:14" x14ac:dyDescent="0.2">
      <c r="A14" s="14" t="s">
        <v>18</v>
      </c>
      <c r="B14" s="91">
        <v>1413.17</v>
      </c>
      <c r="C14" s="107">
        <v>1402.1</v>
      </c>
      <c r="D14" s="1">
        <v>1821.71</v>
      </c>
      <c r="E14" s="16">
        <v>1253.0899999999999</v>
      </c>
      <c r="F14" s="1">
        <v>1549.38</v>
      </c>
      <c r="G14" s="16">
        <v>1259.8800000000001</v>
      </c>
      <c r="H14" s="129">
        <v>1711.53</v>
      </c>
      <c r="I14" s="1">
        <v>1149.31</v>
      </c>
      <c r="J14" s="16">
        <v>1399.07</v>
      </c>
      <c r="K14" s="153">
        <v>1453.21</v>
      </c>
      <c r="L14" s="167">
        <v>1483.11</v>
      </c>
      <c r="M14" s="79">
        <v>1732.81</v>
      </c>
      <c r="N14" s="16">
        <f t="shared" si="0"/>
        <v>17628.370000000003</v>
      </c>
    </row>
    <row r="15" spans="1:14" x14ac:dyDescent="0.2">
      <c r="A15" s="14" t="s">
        <v>19</v>
      </c>
      <c r="B15" s="91">
        <v>1217.67</v>
      </c>
      <c r="C15" s="107">
        <v>1208.1300000000001</v>
      </c>
      <c r="D15" s="1">
        <v>1569.69</v>
      </c>
      <c r="E15" s="16">
        <v>1079.74</v>
      </c>
      <c r="F15" s="1">
        <v>1335.04</v>
      </c>
      <c r="G15" s="16">
        <v>1085.58</v>
      </c>
      <c r="H15" s="129">
        <v>1474.76</v>
      </c>
      <c r="I15" s="1">
        <v>990.31</v>
      </c>
      <c r="J15" s="16">
        <v>1205.52</v>
      </c>
      <c r="K15" s="153">
        <v>1252.17</v>
      </c>
      <c r="L15" s="167">
        <v>1277.93</v>
      </c>
      <c r="M15" s="79">
        <v>1493.09</v>
      </c>
      <c r="N15" s="16">
        <f t="shared" si="0"/>
        <v>15189.630000000001</v>
      </c>
    </row>
    <row r="16" spans="1:14" x14ac:dyDescent="0.2">
      <c r="A16" s="14" t="s">
        <v>20</v>
      </c>
      <c r="B16" s="91">
        <v>13068.75</v>
      </c>
      <c r="C16" s="107">
        <v>12966.39</v>
      </c>
      <c r="D16" s="1">
        <v>16846.8</v>
      </c>
      <c r="E16" s="16">
        <v>11588.35</v>
      </c>
      <c r="F16" s="1">
        <v>14328.39</v>
      </c>
      <c r="G16" s="16">
        <v>11651.12</v>
      </c>
      <c r="H16" s="129">
        <v>15827.95</v>
      </c>
      <c r="I16" s="1">
        <v>10628.59</v>
      </c>
      <c r="J16" s="16">
        <v>12938.37</v>
      </c>
      <c r="K16" s="153">
        <v>13439.02</v>
      </c>
      <c r="L16" s="167">
        <v>13715.5</v>
      </c>
      <c r="M16" s="79">
        <v>16024.69</v>
      </c>
      <c r="N16" s="16">
        <f t="shared" si="0"/>
        <v>163023.91999999998</v>
      </c>
    </row>
    <row r="17" spans="1:15" x14ac:dyDescent="0.2">
      <c r="A17" s="14" t="s">
        <v>21</v>
      </c>
      <c r="B17" s="91">
        <v>1094.1099999999999</v>
      </c>
      <c r="C17" s="107">
        <v>1085.54</v>
      </c>
      <c r="D17" s="1">
        <v>1410.41</v>
      </c>
      <c r="E17" s="16">
        <v>970.17</v>
      </c>
      <c r="F17" s="1">
        <v>1199.57</v>
      </c>
      <c r="G17" s="16">
        <v>975.43</v>
      </c>
      <c r="H17" s="129">
        <v>1325.11</v>
      </c>
      <c r="I17" s="1">
        <v>889.82</v>
      </c>
      <c r="J17" s="16">
        <v>1083.2</v>
      </c>
      <c r="K17" s="153">
        <v>1125.1099999999999</v>
      </c>
      <c r="L17" s="167">
        <v>1148.26</v>
      </c>
      <c r="M17" s="79">
        <v>1341.58</v>
      </c>
      <c r="N17" s="16">
        <f t="shared" si="0"/>
        <v>13648.310000000001</v>
      </c>
    </row>
    <row r="18" spans="1:15" x14ac:dyDescent="0.2">
      <c r="A18" s="14" t="s">
        <v>22</v>
      </c>
      <c r="B18" s="91">
        <v>11212.38</v>
      </c>
      <c r="C18" s="107">
        <v>11124.55</v>
      </c>
      <c r="D18" s="1">
        <v>14453.77</v>
      </c>
      <c r="E18" s="16">
        <v>9942.26</v>
      </c>
      <c r="F18" s="1">
        <v>12293.09</v>
      </c>
      <c r="G18" s="16">
        <v>9996.11</v>
      </c>
      <c r="H18" s="129">
        <v>13579.64</v>
      </c>
      <c r="I18" s="1">
        <v>9118.83</v>
      </c>
      <c r="J18" s="16">
        <v>11100.52</v>
      </c>
      <c r="K18" s="153">
        <v>11530.05</v>
      </c>
      <c r="L18" s="167">
        <v>11767.26</v>
      </c>
      <c r="M18" s="79">
        <v>13748.44</v>
      </c>
      <c r="N18" s="16">
        <f t="shared" si="0"/>
        <v>139866.9</v>
      </c>
    </row>
    <row r="19" spans="1:15" x14ac:dyDescent="0.2">
      <c r="A19" s="14" t="s">
        <v>23</v>
      </c>
      <c r="B19" s="91">
        <v>1604.12</v>
      </c>
      <c r="C19" s="107">
        <v>1591.56</v>
      </c>
      <c r="D19" s="1">
        <v>2067.86</v>
      </c>
      <c r="E19" s="16">
        <v>1422.41</v>
      </c>
      <c r="F19" s="1">
        <v>1758.74</v>
      </c>
      <c r="G19" s="16">
        <v>1430.12</v>
      </c>
      <c r="H19" s="129">
        <v>1942.8</v>
      </c>
      <c r="I19" s="1">
        <v>1304.6099999999999</v>
      </c>
      <c r="J19" s="16">
        <v>1588.12</v>
      </c>
      <c r="K19" s="153">
        <v>1649.57</v>
      </c>
      <c r="L19" s="167">
        <v>1683.51</v>
      </c>
      <c r="M19" s="79">
        <v>1966.95</v>
      </c>
      <c r="N19" s="16">
        <f t="shared" si="0"/>
        <v>20010.37</v>
      </c>
    </row>
    <row r="20" spans="1:15" x14ac:dyDescent="0.2">
      <c r="A20" s="14" t="s">
        <v>24</v>
      </c>
      <c r="B20" s="91">
        <v>984.91</v>
      </c>
      <c r="C20" s="107">
        <v>977.19</v>
      </c>
      <c r="D20" s="1">
        <v>1269.6300000000001</v>
      </c>
      <c r="E20" s="16">
        <v>873.34</v>
      </c>
      <c r="F20" s="1">
        <v>1079.8399999999999</v>
      </c>
      <c r="G20" s="16">
        <v>878.07</v>
      </c>
      <c r="H20" s="129">
        <v>1192.8499999999999</v>
      </c>
      <c r="I20" s="1">
        <v>801.01</v>
      </c>
      <c r="J20" s="16">
        <v>975.08</v>
      </c>
      <c r="K20" s="153">
        <v>1012.81</v>
      </c>
      <c r="L20" s="167">
        <v>1033.6500000000001</v>
      </c>
      <c r="M20" s="79">
        <v>1207.68</v>
      </c>
      <c r="N20" s="16">
        <f t="shared" si="0"/>
        <v>12286.06</v>
      </c>
    </row>
    <row r="21" spans="1:15" x14ac:dyDescent="0.2">
      <c r="A21" s="14" t="s">
        <v>25</v>
      </c>
      <c r="B21" s="91">
        <v>108673.11</v>
      </c>
      <c r="C21" s="107">
        <v>107821.87</v>
      </c>
      <c r="D21" s="16">
        <v>140089.44</v>
      </c>
      <c r="E21" s="16">
        <v>96362.78</v>
      </c>
      <c r="F21" s="1">
        <v>119147.63</v>
      </c>
      <c r="G21" s="16">
        <v>96884.77</v>
      </c>
      <c r="H21" s="129">
        <v>131617.19</v>
      </c>
      <c r="I21" s="1">
        <v>88381.96</v>
      </c>
      <c r="J21" s="16">
        <v>107588.9</v>
      </c>
      <c r="K21" s="153">
        <v>111752.06</v>
      </c>
      <c r="L21" s="167">
        <v>114051.13</v>
      </c>
      <c r="M21" s="79">
        <v>133253.17000000001</v>
      </c>
      <c r="N21" s="16">
        <f t="shared" si="0"/>
        <v>1355624.0099999998</v>
      </c>
    </row>
    <row r="22" spans="1:15" x14ac:dyDescent="0.2">
      <c r="A22" s="14" t="s">
        <v>26</v>
      </c>
      <c r="B22" s="92">
        <v>2504.27</v>
      </c>
      <c r="C22" s="108">
        <v>2484.65</v>
      </c>
      <c r="D22" s="16">
        <v>3228.22</v>
      </c>
      <c r="E22" s="16">
        <v>2220.59</v>
      </c>
      <c r="F22" s="16">
        <v>2745.64</v>
      </c>
      <c r="G22" s="16">
        <v>2232.61</v>
      </c>
      <c r="H22" s="130">
        <v>3032.99</v>
      </c>
      <c r="I22" s="16">
        <v>2036.68</v>
      </c>
      <c r="J22" s="16">
        <v>2479.2800000000002</v>
      </c>
      <c r="K22" s="154">
        <v>2575.2199999999998</v>
      </c>
      <c r="L22" s="168">
        <v>2628.2</v>
      </c>
      <c r="M22" s="80">
        <v>3070.69</v>
      </c>
      <c r="N22" s="16">
        <f>SUM(B22:M22)</f>
        <v>31239.040000000001</v>
      </c>
    </row>
    <row r="23" spans="1:15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x14ac:dyDescent="0.2">
      <c r="A24" s="14" t="s">
        <v>9</v>
      </c>
      <c r="B24" s="19">
        <f>SUM(B6:B23)</f>
        <v>720075.53000000014</v>
      </c>
      <c r="C24" s="19">
        <f t="shared" ref="C24:M24" si="1">SUM(C6:C23)</f>
        <v>714435.16</v>
      </c>
      <c r="D24" s="19">
        <f t="shared" si="1"/>
        <v>928242.30999999982</v>
      </c>
      <c r="E24" s="179">
        <f t="shared" si="1"/>
        <v>638506.46</v>
      </c>
      <c r="F24" s="19">
        <f t="shared" si="1"/>
        <v>789480.47</v>
      </c>
      <c r="G24" s="19">
        <f t="shared" si="1"/>
        <v>641965.22000000009</v>
      </c>
      <c r="H24" s="19">
        <f t="shared" si="1"/>
        <v>872104.60000000009</v>
      </c>
      <c r="I24" s="19">
        <f t="shared" si="1"/>
        <v>585625.00000000012</v>
      </c>
      <c r="J24" s="19">
        <f t="shared" si="1"/>
        <v>712891.53</v>
      </c>
      <c r="K24" s="19">
        <f t="shared" si="1"/>
        <v>740476.90000000014</v>
      </c>
      <c r="L24" s="19">
        <f t="shared" si="1"/>
        <v>755710.72</v>
      </c>
      <c r="M24" s="19">
        <f t="shared" si="1"/>
        <v>882944.76</v>
      </c>
      <c r="N24" s="19">
        <f>SUM(N6:N22)</f>
        <v>8982458.6600000001</v>
      </c>
      <c r="O24" s="1"/>
    </row>
    <row r="25" spans="1:15" x14ac:dyDescent="0.2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6"/>
    </row>
    <row r="26" spans="1:15" x14ac:dyDescent="0.2">
      <c r="A26" s="14" t="s">
        <v>46</v>
      </c>
      <c r="B26" s="3">
        <v>39362.25</v>
      </c>
      <c r="C26" s="1">
        <v>39362.25</v>
      </c>
      <c r="D26" s="1">
        <v>39362.25</v>
      </c>
      <c r="E26" s="1">
        <v>39362.25</v>
      </c>
      <c r="F26" s="1">
        <v>39362.25</v>
      </c>
      <c r="G26" s="1">
        <v>39362.25</v>
      </c>
      <c r="H26" s="1">
        <v>39362.25</v>
      </c>
      <c r="I26" s="178">
        <v>39362.25</v>
      </c>
      <c r="J26" s="1">
        <v>39362.25</v>
      </c>
      <c r="K26" s="1">
        <v>39362.25</v>
      </c>
      <c r="L26" s="1">
        <v>39362.25</v>
      </c>
      <c r="M26" s="1">
        <v>232.73</v>
      </c>
      <c r="N26" s="16">
        <f>SUM(B26:M26)</f>
        <v>433217.48</v>
      </c>
      <c r="O26" s="1"/>
    </row>
    <row r="27" spans="1:15" x14ac:dyDescent="0.2">
      <c r="A27" s="14" t="s">
        <v>47</v>
      </c>
      <c r="B27" s="1">
        <v>0</v>
      </c>
      <c r="C27" s="1">
        <v>1472.31</v>
      </c>
      <c r="D27" s="1">
        <v>251.37</v>
      </c>
      <c r="E27" s="1">
        <v>1364.57</v>
      </c>
      <c r="F27" s="1">
        <v>0</v>
      </c>
      <c r="G27" s="1">
        <v>0</v>
      </c>
      <c r="H27" s="1">
        <v>761.3</v>
      </c>
      <c r="I27" s="1">
        <v>1167.07</v>
      </c>
      <c r="J27" s="1">
        <f>933.66+1391.51</f>
        <v>2325.17</v>
      </c>
      <c r="K27" s="1">
        <v>0</v>
      </c>
      <c r="L27" s="1">
        <v>3438.38</v>
      </c>
      <c r="M27" s="1">
        <f>4944.81+305.24+1256.85</f>
        <v>6506.9</v>
      </c>
      <c r="N27" s="16">
        <f>SUM(B27:M27)</f>
        <v>17287.07</v>
      </c>
    </row>
    <row r="28" spans="1:15" x14ac:dyDescent="0.2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x14ac:dyDescent="0.2">
      <c r="A29" s="14" t="s">
        <v>48</v>
      </c>
      <c r="B29" s="1">
        <v>12241283.970000001</v>
      </c>
      <c r="C29" s="1">
        <v>12145397.76</v>
      </c>
      <c r="D29" s="1">
        <v>15780119.199999999</v>
      </c>
      <c r="E29" s="1">
        <v>10854609.789999999</v>
      </c>
      <c r="F29" s="32">
        <v>13421168.02</v>
      </c>
      <c r="G29" s="1">
        <v>10913408.77</v>
      </c>
      <c r="H29" s="1">
        <f>14825778.23</f>
        <v>14825778.23</v>
      </c>
      <c r="I29" s="1">
        <v>9955624.9399999995</v>
      </c>
      <c r="J29" s="1">
        <v>12119156.050000001</v>
      </c>
      <c r="K29" s="1">
        <v>12588107.23</v>
      </c>
      <c r="L29" s="1">
        <v>12847082.17</v>
      </c>
      <c r="M29" s="1">
        <v>15010060.99</v>
      </c>
      <c r="N29" s="16">
        <f>SUM(B29:M29)</f>
        <v>152701797.12</v>
      </c>
      <c r="O29" s="1"/>
    </row>
    <row r="31" spans="1:15" ht="15.75" thickBot="1" x14ac:dyDescent="0.3">
      <c r="A31" s="14" t="s">
        <v>49</v>
      </c>
      <c r="B31" s="214">
        <f>SUM(B24:B29)</f>
        <v>13000721.75</v>
      </c>
      <c r="C31" s="214">
        <f>SUM(C24:C29)</f>
        <v>12900667.48</v>
      </c>
      <c r="D31" s="214">
        <f>SUM(D24:D29)</f>
        <v>16747975.129999999</v>
      </c>
      <c r="E31" s="214">
        <f t="shared" ref="E31:M31" si="2">SUM(E24:E29)</f>
        <v>11533843.069999998</v>
      </c>
      <c r="F31" s="214">
        <f t="shared" si="2"/>
        <v>14250010.74</v>
      </c>
      <c r="G31" s="214">
        <f t="shared" si="2"/>
        <v>11594736.24</v>
      </c>
      <c r="H31" s="214">
        <f t="shared" si="2"/>
        <v>15738006.380000001</v>
      </c>
      <c r="I31" s="214">
        <f t="shared" si="2"/>
        <v>10581779.26</v>
      </c>
      <c r="J31" s="214">
        <f t="shared" si="2"/>
        <v>12873735</v>
      </c>
      <c r="K31" s="214">
        <f t="shared" si="2"/>
        <v>13367946.380000001</v>
      </c>
      <c r="L31" s="214">
        <f t="shared" si="2"/>
        <v>13645593.52</v>
      </c>
      <c r="M31" s="214">
        <f t="shared" si="2"/>
        <v>15899745.380000001</v>
      </c>
      <c r="N31" s="214">
        <f>SUM(N24:N29)</f>
        <v>162134760.33000001</v>
      </c>
      <c r="O31" s="33"/>
    </row>
    <row r="32" spans="1:15" ht="15.75" thickTop="1" x14ac:dyDescent="0.25">
      <c r="B32" s="33"/>
      <c r="C32" s="1"/>
      <c r="D32" s="1"/>
      <c r="E32" s="1"/>
      <c r="F32" s="1"/>
      <c r="G32" s="1"/>
      <c r="H32" s="1"/>
      <c r="I32" s="1"/>
      <c r="J32" s="1"/>
      <c r="K32" s="1"/>
      <c r="M32" s="1"/>
      <c r="O32" s="34"/>
    </row>
    <row r="33" spans="1:15" ht="15" x14ac:dyDescent="0.25">
      <c r="A33" s="175" t="s">
        <v>257</v>
      </c>
      <c r="B33" s="1">
        <v>1018.5</v>
      </c>
      <c r="C33" s="1">
        <v>671</v>
      </c>
      <c r="D33" s="1">
        <v>17221.5</v>
      </c>
      <c r="E33" s="1">
        <v>20000</v>
      </c>
      <c r="F33" s="1">
        <v>135356</v>
      </c>
      <c r="G33" s="1">
        <v>22930.5</v>
      </c>
      <c r="H33" s="1">
        <v>10701</v>
      </c>
      <c r="I33" s="1">
        <v>3369.5</v>
      </c>
      <c r="J33" s="1">
        <v>2215</v>
      </c>
      <c r="K33" s="1">
        <v>1160.5</v>
      </c>
      <c r="L33" s="1">
        <v>2744</v>
      </c>
      <c r="M33" s="1">
        <v>629.5</v>
      </c>
      <c r="N33" s="16">
        <f>SUM(B33:M33)</f>
        <v>218017</v>
      </c>
      <c r="O33" s="185">
        <f>N33+N34</f>
        <v>381777</v>
      </c>
    </row>
    <row r="34" spans="1:15" s="175" customFormat="1" x14ac:dyDescent="0.2">
      <c r="A34" s="175" t="s">
        <v>258</v>
      </c>
      <c r="B34" s="178">
        <v>3262</v>
      </c>
      <c r="C34" s="178">
        <v>1576</v>
      </c>
      <c r="D34" s="34">
        <v>6987.5</v>
      </c>
      <c r="E34" s="178">
        <v>16737.5</v>
      </c>
      <c r="F34" s="178">
        <v>81575</v>
      </c>
      <c r="G34" s="178">
        <v>18854</v>
      </c>
      <c r="H34" s="178">
        <v>7202</v>
      </c>
      <c r="I34" s="178">
        <v>2602</v>
      </c>
      <c r="J34" s="178">
        <v>11334</v>
      </c>
      <c r="K34" s="178">
        <v>6296</v>
      </c>
      <c r="L34" s="178">
        <v>4724</v>
      </c>
      <c r="M34" s="178">
        <v>2610</v>
      </c>
      <c r="N34" s="114">
        <f>SUM(B34:M34)</f>
        <v>163760</v>
      </c>
      <c r="O34" s="178"/>
    </row>
    <row r="35" spans="1:15" x14ac:dyDescent="0.2">
      <c r="A35" s="14" t="s">
        <v>50</v>
      </c>
      <c r="B35" s="1">
        <v>0</v>
      </c>
      <c r="C35" s="1">
        <v>1000</v>
      </c>
      <c r="D35" s="1">
        <v>500</v>
      </c>
      <c r="E35" s="1">
        <v>15500</v>
      </c>
      <c r="F35" s="1">
        <f>6000+3000</f>
        <v>9000</v>
      </c>
      <c r="G35" s="1">
        <v>4000</v>
      </c>
      <c r="H35" s="1">
        <v>0</v>
      </c>
      <c r="I35" s="1">
        <f>4000-3000</f>
        <v>1000</v>
      </c>
      <c r="J35" s="1">
        <v>1000</v>
      </c>
      <c r="K35" s="1">
        <f>93221.43+0</f>
        <v>93221.43</v>
      </c>
      <c r="L35" s="1">
        <v>13004</v>
      </c>
      <c r="M35" s="1">
        <v>2000</v>
      </c>
      <c r="N35" s="16">
        <f>SUM(B35:M35)</f>
        <v>140225.43</v>
      </c>
      <c r="O35" s="16"/>
    </row>
    <row r="36" spans="1:15" x14ac:dyDescent="0.2">
      <c r="A36" s="14" t="s">
        <v>51</v>
      </c>
      <c r="B36" s="1">
        <f>2762267.22-25</f>
        <v>2762242.22</v>
      </c>
      <c r="C36" s="1">
        <f>2589303.72-50</f>
        <v>2589253.7200000002</v>
      </c>
      <c r="D36" s="1">
        <f>2304519.42-25</f>
        <v>2304494.42</v>
      </c>
      <c r="E36" s="1">
        <f>2683680.42</f>
        <v>2683680.42</v>
      </c>
      <c r="F36" s="1">
        <f>2553711.76-50-3000</f>
        <v>2550661.7599999998</v>
      </c>
      <c r="G36" s="119">
        <f>2511600.91-25</f>
        <v>2511575.91</v>
      </c>
      <c r="H36" s="1">
        <v>2583306.81</v>
      </c>
      <c r="I36" s="1">
        <f>2342503.73+3000-25</f>
        <v>2345478.73</v>
      </c>
      <c r="J36" s="1">
        <f>3116967.38-75</f>
        <v>3116892.38</v>
      </c>
      <c r="K36" s="1">
        <f>3005877.55-46.25</f>
        <v>3005831.3</v>
      </c>
      <c r="L36" s="178">
        <f>2774741.64-53.75</f>
        <v>2774687.89</v>
      </c>
      <c r="M36" s="1">
        <v>3108784.16</v>
      </c>
      <c r="N36" s="16">
        <f>SUM(B36:M36)</f>
        <v>32336889.720000003</v>
      </c>
      <c r="O36" s="1"/>
    </row>
    <row r="37" spans="1:15" x14ac:dyDescent="0.2">
      <c r="A37" s="14" t="s">
        <v>52</v>
      </c>
      <c r="B37" s="35">
        <v>7160250</v>
      </c>
      <c r="C37" s="35">
        <v>7185000</v>
      </c>
      <c r="D37" s="35">
        <v>9327750</v>
      </c>
      <c r="E37" s="35">
        <v>6423750</v>
      </c>
      <c r="F37" s="35">
        <v>7936500</v>
      </c>
      <c r="G37" s="35">
        <v>6457500</v>
      </c>
      <c r="H37" s="36">
        <v>8765250</v>
      </c>
      <c r="I37" s="35">
        <v>5893500</v>
      </c>
      <c r="J37" s="35">
        <v>7170000</v>
      </c>
      <c r="K37" s="35">
        <v>7445250</v>
      </c>
      <c r="L37" s="35">
        <v>7625250</v>
      </c>
      <c r="M37" s="35">
        <v>8855250</v>
      </c>
      <c r="N37" s="37">
        <f>SUM(B37:M37)</f>
        <v>90245250</v>
      </c>
    </row>
    <row r="39" spans="1:15" ht="15" x14ac:dyDescent="0.25">
      <c r="I39" s="33"/>
      <c r="J39" s="33"/>
    </row>
    <row r="40" spans="1:15" x14ac:dyDescent="0.2">
      <c r="J40" s="1"/>
      <c r="N40" s="16"/>
    </row>
    <row r="43" spans="1:15" x14ac:dyDescent="0.2">
      <c r="N43" s="1"/>
    </row>
    <row r="44" spans="1:15" ht="15" x14ac:dyDescent="0.25">
      <c r="B44" s="38"/>
    </row>
    <row r="45" spans="1:15" x14ac:dyDescent="0.2">
      <c r="B45" s="1"/>
    </row>
    <row r="96" spans="13:13" x14ac:dyDescent="0.2">
      <c r="M96" s="68"/>
    </row>
  </sheetData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zoomScaleNormal="100" workbookViewId="0">
      <selection activeCell="M34" sqref="M34"/>
    </sheetView>
  </sheetViews>
  <sheetFormatPr defaultRowHeight="12.75" x14ac:dyDescent="0.2"/>
  <cols>
    <col min="1" max="1" width="24.7109375" style="14" customWidth="1"/>
    <col min="2" max="13" width="14" style="14" bestFit="1" customWidth="1"/>
    <col min="14" max="14" width="15" style="14" bestFit="1" customWidth="1"/>
    <col min="15" max="256" width="9.140625" style="14"/>
    <col min="257" max="257" width="24.7109375" style="14" customWidth="1"/>
    <col min="258" max="259" width="12.85546875" style="14" customWidth="1"/>
    <col min="260" max="263" width="12.85546875" style="14" bestFit="1" customWidth="1"/>
    <col min="264" max="264" width="14" style="14" bestFit="1" customWidth="1"/>
    <col min="265" max="269" width="12.85546875" style="14" bestFit="1" customWidth="1"/>
    <col min="270" max="270" width="14.42578125" style="14" bestFit="1" customWidth="1"/>
    <col min="271" max="512" width="9.140625" style="14"/>
    <col min="513" max="513" width="24.7109375" style="14" customWidth="1"/>
    <col min="514" max="515" width="12.85546875" style="14" customWidth="1"/>
    <col min="516" max="519" width="12.85546875" style="14" bestFit="1" customWidth="1"/>
    <col min="520" max="520" width="14" style="14" bestFit="1" customWidth="1"/>
    <col min="521" max="525" width="12.85546875" style="14" bestFit="1" customWidth="1"/>
    <col min="526" max="526" width="14.42578125" style="14" bestFit="1" customWidth="1"/>
    <col min="527" max="768" width="9.140625" style="14"/>
    <col min="769" max="769" width="24.7109375" style="14" customWidth="1"/>
    <col min="770" max="771" width="12.85546875" style="14" customWidth="1"/>
    <col min="772" max="775" width="12.85546875" style="14" bestFit="1" customWidth="1"/>
    <col min="776" max="776" width="14" style="14" bestFit="1" customWidth="1"/>
    <col min="777" max="781" width="12.85546875" style="14" bestFit="1" customWidth="1"/>
    <col min="782" max="782" width="14.42578125" style="14" bestFit="1" customWidth="1"/>
    <col min="783" max="1024" width="9.140625" style="14"/>
    <col min="1025" max="1025" width="24.7109375" style="14" customWidth="1"/>
    <col min="1026" max="1027" width="12.85546875" style="14" customWidth="1"/>
    <col min="1028" max="1031" width="12.85546875" style="14" bestFit="1" customWidth="1"/>
    <col min="1032" max="1032" width="14" style="14" bestFit="1" customWidth="1"/>
    <col min="1033" max="1037" width="12.85546875" style="14" bestFit="1" customWidth="1"/>
    <col min="1038" max="1038" width="14.42578125" style="14" bestFit="1" customWidth="1"/>
    <col min="1039" max="1280" width="9.140625" style="14"/>
    <col min="1281" max="1281" width="24.7109375" style="14" customWidth="1"/>
    <col min="1282" max="1283" width="12.85546875" style="14" customWidth="1"/>
    <col min="1284" max="1287" width="12.85546875" style="14" bestFit="1" customWidth="1"/>
    <col min="1288" max="1288" width="14" style="14" bestFit="1" customWidth="1"/>
    <col min="1289" max="1293" width="12.85546875" style="14" bestFit="1" customWidth="1"/>
    <col min="1294" max="1294" width="14.42578125" style="14" bestFit="1" customWidth="1"/>
    <col min="1295" max="1536" width="9.140625" style="14"/>
    <col min="1537" max="1537" width="24.7109375" style="14" customWidth="1"/>
    <col min="1538" max="1539" width="12.85546875" style="14" customWidth="1"/>
    <col min="1540" max="1543" width="12.85546875" style="14" bestFit="1" customWidth="1"/>
    <col min="1544" max="1544" width="14" style="14" bestFit="1" customWidth="1"/>
    <col min="1545" max="1549" width="12.85546875" style="14" bestFit="1" customWidth="1"/>
    <col min="1550" max="1550" width="14.42578125" style="14" bestFit="1" customWidth="1"/>
    <col min="1551" max="1792" width="9.140625" style="14"/>
    <col min="1793" max="1793" width="24.7109375" style="14" customWidth="1"/>
    <col min="1794" max="1795" width="12.85546875" style="14" customWidth="1"/>
    <col min="1796" max="1799" width="12.85546875" style="14" bestFit="1" customWidth="1"/>
    <col min="1800" max="1800" width="14" style="14" bestFit="1" customWidth="1"/>
    <col min="1801" max="1805" width="12.85546875" style="14" bestFit="1" customWidth="1"/>
    <col min="1806" max="1806" width="14.42578125" style="14" bestFit="1" customWidth="1"/>
    <col min="1807" max="2048" width="9.140625" style="14"/>
    <col min="2049" max="2049" width="24.7109375" style="14" customWidth="1"/>
    <col min="2050" max="2051" width="12.85546875" style="14" customWidth="1"/>
    <col min="2052" max="2055" width="12.85546875" style="14" bestFit="1" customWidth="1"/>
    <col min="2056" max="2056" width="14" style="14" bestFit="1" customWidth="1"/>
    <col min="2057" max="2061" width="12.85546875" style="14" bestFit="1" customWidth="1"/>
    <col min="2062" max="2062" width="14.42578125" style="14" bestFit="1" customWidth="1"/>
    <col min="2063" max="2304" width="9.140625" style="14"/>
    <col min="2305" max="2305" width="24.7109375" style="14" customWidth="1"/>
    <col min="2306" max="2307" width="12.85546875" style="14" customWidth="1"/>
    <col min="2308" max="2311" width="12.85546875" style="14" bestFit="1" customWidth="1"/>
    <col min="2312" max="2312" width="14" style="14" bestFit="1" customWidth="1"/>
    <col min="2313" max="2317" width="12.85546875" style="14" bestFit="1" customWidth="1"/>
    <col min="2318" max="2318" width="14.42578125" style="14" bestFit="1" customWidth="1"/>
    <col min="2319" max="2560" width="9.140625" style="14"/>
    <col min="2561" max="2561" width="24.7109375" style="14" customWidth="1"/>
    <col min="2562" max="2563" width="12.85546875" style="14" customWidth="1"/>
    <col min="2564" max="2567" width="12.85546875" style="14" bestFit="1" customWidth="1"/>
    <col min="2568" max="2568" width="14" style="14" bestFit="1" customWidth="1"/>
    <col min="2569" max="2573" width="12.85546875" style="14" bestFit="1" customWidth="1"/>
    <col min="2574" max="2574" width="14.42578125" style="14" bestFit="1" customWidth="1"/>
    <col min="2575" max="2816" width="9.140625" style="14"/>
    <col min="2817" max="2817" width="24.7109375" style="14" customWidth="1"/>
    <col min="2818" max="2819" width="12.85546875" style="14" customWidth="1"/>
    <col min="2820" max="2823" width="12.85546875" style="14" bestFit="1" customWidth="1"/>
    <col min="2824" max="2824" width="14" style="14" bestFit="1" customWidth="1"/>
    <col min="2825" max="2829" width="12.85546875" style="14" bestFit="1" customWidth="1"/>
    <col min="2830" max="2830" width="14.42578125" style="14" bestFit="1" customWidth="1"/>
    <col min="2831" max="3072" width="9.140625" style="14"/>
    <col min="3073" max="3073" width="24.7109375" style="14" customWidth="1"/>
    <col min="3074" max="3075" width="12.85546875" style="14" customWidth="1"/>
    <col min="3076" max="3079" width="12.85546875" style="14" bestFit="1" customWidth="1"/>
    <col min="3080" max="3080" width="14" style="14" bestFit="1" customWidth="1"/>
    <col min="3081" max="3085" width="12.85546875" style="14" bestFit="1" customWidth="1"/>
    <col min="3086" max="3086" width="14.42578125" style="14" bestFit="1" customWidth="1"/>
    <col min="3087" max="3328" width="9.140625" style="14"/>
    <col min="3329" max="3329" width="24.7109375" style="14" customWidth="1"/>
    <col min="3330" max="3331" width="12.85546875" style="14" customWidth="1"/>
    <col min="3332" max="3335" width="12.85546875" style="14" bestFit="1" customWidth="1"/>
    <col min="3336" max="3336" width="14" style="14" bestFit="1" customWidth="1"/>
    <col min="3337" max="3341" width="12.85546875" style="14" bestFit="1" customWidth="1"/>
    <col min="3342" max="3342" width="14.42578125" style="14" bestFit="1" customWidth="1"/>
    <col min="3343" max="3584" width="9.140625" style="14"/>
    <col min="3585" max="3585" width="24.7109375" style="14" customWidth="1"/>
    <col min="3586" max="3587" width="12.85546875" style="14" customWidth="1"/>
    <col min="3588" max="3591" width="12.85546875" style="14" bestFit="1" customWidth="1"/>
    <col min="3592" max="3592" width="14" style="14" bestFit="1" customWidth="1"/>
    <col min="3593" max="3597" width="12.85546875" style="14" bestFit="1" customWidth="1"/>
    <col min="3598" max="3598" width="14.42578125" style="14" bestFit="1" customWidth="1"/>
    <col min="3599" max="3840" width="9.140625" style="14"/>
    <col min="3841" max="3841" width="24.7109375" style="14" customWidth="1"/>
    <col min="3842" max="3843" width="12.85546875" style="14" customWidth="1"/>
    <col min="3844" max="3847" width="12.85546875" style="14" bestFit="1" customWidth="1"/>
    <col min="3848" max="3848" width="14" style="14" bestFit="1" customWidth="1"/>
    <col min="3849" max="3853" width="12.85546875" style="14" bestFit="1" customWidth="1"/>
    <col min="3854" max="3854" width="14.42578125" style="14" bestFit="1" customWidth="1"/>
    <col min="3855" max="4096" width="9.140625" style="14"/>
    <col min="4097" max="4097" width="24.7109375" style="14" customWidth="1"/>
    <col min="4098" max="4099" width="12.85546875" style="14" customWidth="1"/>
    <col min="4100" max="4103" width="12.85546875" style="14" bestFit="1" customWidth="1"/>
    <col min="4104" max="4104" width="14" style="14" bestFit="1" customWidth="1"/>
    <col min="4105" max="4109" width="12.85546875" style="14" bestFit="1" customWidth="1"/>
    <col min="4110" max="4110" width="14.42578125" style="14" bestFit="1" customWidth="1"/>
    <col min="4111" max="4352" width="9.140625" style="14"/>
    <col min="4353" max="4353" width="24.7109375" style="14" customWidth="1"/>
    <col min="4354" max="4355" width="12.85546875" style="14" customWidth="1"/>
    <col min="4356" max="4359" width="12.85546875" style="14" bestFit="1" customWidth="1"/>
    <col min="4360" max="4360" width="14" style="14" bestFit="1" customWidth="1"/>
    <col min="4361" max="4365" width="12.85546875" style="14" bestFit="1" customWidth="1"/>
    <col min="4366" max="4366" width="14.42578125" style="14" bestFit="1" customWidth="1"/>
    <col min="4367" max="4608" width="9.140625" style="14"/>
    <col min="4609" max="4609" width="24.7109375" style="14" customWidth="1"/>
    <col min="4610" max="4611" width="12.85546875" style="14" customWidth="1"/>
    <col min="4612" max="4615" width="12.85546875" style="14" bestFit="1" customWidth="1"/>
    <col min="4616" max="4616" width="14" style="14" bestFit="1" customWidth="1"/>
    <col min="4617" max="4621" width="12.85546875" style="14" bestFit="1" customWidth="1"/>
    <col min="4622" max="4622" width="14.42578125" style="14" bestFit="1" customWidth="1"/>
    <col min="4623" max="4864" width="9.140625" style="14"/>
    <col min="4865" max="4865" width="24.7109375" style="14" customWidth="1"/>
    <col min="4866" max="4867" width="12.85546875" style="14" customWidth="1"/>
    <col min="4868" max="4871" width="12.85546875" style="14" bestFit="1" customWidth="1"/>
    <col min="4872" max="4872" width="14" style="14" bestFit="1" customWidth="1"/>
    <col min="4873" max="4877" width="12.85546875" style="14" bestFit="1" customWidth="1"/>
    <col min="4878" max="4878" width="14.42578125" style="14" bestFit="1" customWidth="1"/>
    <col min="4879" max="5120" width="9.140625" style="14"/>
    <col min="5121" max="5121" width="24.7109375" style="14" customWidth="1"/>
    <col min="5122" max="5123" width="12.85546875" style="14" customWidth="1"/>
    <col min="5124" max="5127" width="12.85546875" style="14" bestFit="1" customWidth="1"/>
    <col min="5128" max="5128" width="14" style="14" bestFit="1" customWidth="1"/>
    <col min="5129" max="5133" width="12.85546875" style="14" bestFit="1" customWidth="1"/>
    <col min="5134" max="5134" width="14.42578125" style="14" bestFit="1" customWidth="1"/>
    <col min="5135" max="5376" width="9.140625" style="14"/>
    <col min="5377" max="5377" width="24.7109375" style="14" customWidth="1"/>
    <col min="5378" max="5379" width="12.85546875" style="14" customWidth="1"/>
    <col min="5380" max="5383" width="12.85546875" style="14" bestFit="1" customWidth="1"/>
    <col min="5384" max="5384" width="14" style="14" bestFit="1" customWidth="1"/>
    <col min="5385" max="5389" width="12.85546875" style="14" bestFit="1" customWidth="1"/>
    <col min="5390" max="5390" width="14.42578125" style="14" bestFit="1" customWidth="1"/>
    <col min="5391" max="5632" width="9.140625" style="14"/>
    <col min="5633" max="5633" width="24.7109375" style="14" customWidth="1"/>
    <col min="5634" max="5635" width="12.85546875" style="14" customWidth="1"/>
    <col min="5636" max="5639" width="12.85546875" style="14" bestFit="1" customWidth="1"/>
    <col min="5640" max="5640" width="14" style="14" bestFit="1" customWidth="1"/>
    <col min="5641" max="5645" width="12.85546875" style="14" bestFit="1" customWidth="1"/>
    <col min="5646" max="5646" width="14.42578125" style="14" bestFit="1" customWidth="1"/>
    <col min="5647" max="5888" width="9.140625" style="14"/>
    <col min="5889" max="5889" width="24.7109375" style="14" customWidth="1"/>
    <col min="5890" max="5891" width="12.85546875" style="14" customWidth="1"/>
    <col min="5892" max="5895" width="12.85546875" style="14" bestFit="1" customWidth="1"/>
    <col min="5896" max="5896" width="14" style="14" bestFit="1" customWidth="1"/>
    <col min="5897" max="5901" width="12.85546875" style="14" bestFit="1" customWidth="1"/>
    <col min="5902" max="5902" width="14.42578125" style="14" bestFit="1" customWidth="1"/>
    <col min="5903" max="6144" width="9.140625" style="14"/>
    <col min="6145" max="6145" width="24.7109375" style="14" customWidth="1"/>
    <col min="6146" max="6147" width="12.85546875" style="14" customWidth="1"/>
    <col min="6148" max="6151" width="12.85546875" style="14" bestFit="1" customWidth="1"/>
    <col min="6152" max="6152" width="14" style="14" bestFit="1" customWidth="1"/>
    <col min="6153" max="6157" width="12.85546875" style="14" bestFit="1" customWidth="1"/>
    <col min="6158" max="6158" width="14.42578125" style="14" bestFit="1" customWidth="1"/>
    <col min="6159" max="6400" width="9.140625" style="14"/>
    <col min="6401" max="6401" width="24.7109375" style="14" customWidth="1"/>
    <col min="6402" max="6403" width="12.85546875" style="14" customWidth="1"/>
    <col min="6404" max="6407" width="12.85546875" style="14" bestFit="1" customWidth="1"/>
    <col min="6408" max="6408" width="14" style="14" bestFit="1" customWidth="1"/>
    <col min="6409" max="6413" width="12.85546875" style="14" bestFit="1" customWidth="1"/>
    <col min="6414" max="6414" width="14.42578125" style="14" bestFit="1" customWidth="1"/>
    <col min="6415" max="6656" width="9.140625" style="14"/>
    <col min="6657" max="6657" width="24.7109375" style="14" customWidth="1"/>
    <col min="6658" max="6659" width="12.85546875" style="14" customWidth="1"/>
    <col min="6660" max="6663" width="12.85546875" style="14" bestFit="1" customWidth="1"/>
    <col min="6664" max="6664" width="14" style="14" bestFit="1" customWidth="1"/>
    <col min="6665" max="6669" width="12.85546875" style="14" bestFit="1" customWidth="1"/>
    <col min="6670" max="6670" width="14.42578125" style="14" bestFit="1" customWidth="1"/>
    <col min="6671" max="6912" width="9.140625" style="14"/>
    <col min="6913" max="6913" width="24.7109375" style="14" customWidth="1"/>
    <col min="6914" max="6915" width="12.85546875" style="14" customWidth="1"/>
    <col min="6916" max="6919" width="12.85546875" style="14" bestFit="1" customWidth="1"/>
    <col min="6920" max="6920" width="14" style="14" bestFit="1" customWidth="1"/>
    <col min="6921" max="6925" width="12.85546875" style="14" bestFit="1" customWidth="1"/>
    <col min="6926" max="6926" width="14.42578125" style="14" bestFit="1" customWidth="1"/>
    <col min="6927" max="7168" width="9.140625" style="14"/>
    <col min="7169" max="7169" width="24.7109375" style="14" customWidth="1"/>
    <col min="7170" max="7171" width="12.85546875" style="14" customWidth="1"/>
    <col min="7172" max="7175" width="12.85546875" style="14" bestFit="1" customWidth="1"/>
    <col min="7176" max="7176" width="14" style="14" bestFit="1" customWidth="1"/>
    <col min="7177" max="7181" width="12.85546875" style="14" bestFit="1" customWidth="1"/>
    <col min="7182" max="7182" width="14.42578125" style="14" bestFit="1" customWidth="1"/>
    <col min="7183" max="7424" width="9.140625" style="14"/>
    <col min="7425" max="7425" width="24.7109375" style="14" customWidth="1"/>
    <col min="7426" max="7427" width="12.85546875" style="14" customWidth="1"/>
    <col min="7428" max="7431" width="12.85546875" style="14" bestFit="1" customWidth="1"/>
    <col min="7432" max="7432" width="14" style="14" bestFit="1" customWidth="1"/>
    <col min="7433" max="7437" width="12.85546875" style="14" bestFit="1" customWidth="1"/>
    <col min="7438" max="7438" width="14.42578125" style="14" bestFit="1" customWidth="1"/>
    <col min="7439" max="7680" width="9.140625" style="14"/>
    <col min="7681" max="7681" width="24.7109375" style="14" customWidth="1"/>
    <col min="7682" max="7683" width="12.85546875" style="14" customWidth="1"/>
    <col min="7684" max="7687" width="12.85546875" style="14" bestFit="1" customWidth="1"/>
    <col min="7688" max="7688" width="14" style="14" bestFit="1" customWidth="1"/>
    <col min="7689" max="7693" width="12.85546875" style="14" bestFit="1" customWidth="1"/>
    <col min="7694" max="7694" width="14.42578125" style="14" bestFit="1" customWidth="1"/>
    <col min="7695" max="7936" width="9.140625" style="14"/>
    <col min="7937" max="7937" width="24.7109375" style="14" customWidth="1"/>
    <col min="7938" max="7939" width="12.85546875" style="14" customWidth="1"/>
    <col min="7940" max="7943" width="12.85546875" style="14" bestFit="1" customWidth="1"/>
    <col min="7944" max="7944" width="14" style="14" bestFit="1" customWidth="1"/>
    <col min="7945" max="7949" width="12.85546875" style="14" bestFit="1" customWidth="1"/>
    <col min="7950" max="7950" width="14.42578125" style="14" bestFit="1" customWidth="1"/>
    <col min="7951" max="8192" width="9.140625" style="14"/>
    <col min="8193" max="8193" width="24.7109375" style="14" customWidth="1"/>
    <col min="8194" max="8195" width="12.85546875" style="14" customWidth="1"/>
    <col min="8196" max="8199" width="12.85546875" style="14" bestFit="1" customWidth="1"/>
    <col min="8200" max="8200" width="14" style="14" bestFit="1" customWidth="1"/>
    <col min="8201" max="8205" width="12.85546875" style="14" bestFit="1" customWidth="1"/>
    <col min="8206" max="8206" width="14.42578125" style="14" bestFit="1" customWidth="1"/>
    <col min="8207" max="8448" width="9.140625" style="14"/>
    <col min="8449" max="8449" width="24.7109375" style="14" customWidth="1"/>
    <col min="8450" max="8451" width="12.85546875" style="14" customWidth="1"/>
    <col min="8452" max="8455" width="12.85546875" style="14" bestFit="1" customWidth="1"/>
    <col min="8456" max="8456" width="14" style="14" bestFit="1" customWidth="1"/>
    <col min="8457" max="8461" width="12.85546875" style="14" bestFit="1" customWidth="1"/>
    <col min="8462" max="8462" width="14.42578125" style="14" bestFit="1" customWidth="1"/>
    <col min="8463" max="8704" width="9.140625" style="14"/>
    <col min="8705" max="8705" width="24.7109375" style="14" customWidth="1"/>
    <col min="8706" max="8707" width="12.85546875" style="14" customWidth="1"/>
    <col min="8708" max="8711" width="12.85546875" style="14" bestFit="1" customWidth="1"/>
    <col min="8712" max="8712" width="14" style="14" bestFit="1" customWidth="1"/>
    <col min="8713" max="8717" width="12.85546875" style="14" bestFit="1" customWidth="1"/>
    <col min="8718" max="8718" width="14.42578125" style="14" bestFit="1" customWidth="1"/>
    <col min="8719" max="8960" width="9.140625" style="14"/>
    <col min="8961" max="8961" width="24.7109375" style="14" customWidth="1"/>
    <col min="8962" max="8963" width="12.85546875" style="14" customWidth="1"/>
    <col min="8964" max="8967" width="12.85546875" style="14" bestFit="1" customWidth="1"/>
    <col min="8968" max="8968" width="14" style="14" bestFit="1" customWidth="1"/>
    <col min="8969" max="8973" width="12.85546875" style="14" bestFit="1" customWidth="1"/>
    <col min="8974" max="8974" width="14.42578125" style="14" bestFit="1" customWidth="1"/>
    <col min="8975" max="9216" width="9.140625" style="14"/>
    <col min="9217" max="9217" width="24.7109375" style="14" customWidth="1"/>
    <col min="9218" max="9219" width="12.85546875" style="14" customWidth="1"/>
    <col min="9220" max="9223" width="12.85546875" style="14" bestFit="1" customWidth="1"/>
    <col min="9224" max="9224" width="14" style="14" bestFit="1" customWidth="1"/>
    <col min="9225" max="9229" width="12.85546875" style="14" bestFit="1" customWidth="1"/>
    <col min="9230" max="9230" width="14.42578125" style="14" bestFit="1" customWidth="1"/>
    <col min="9231" max="9472" width="9.140625" style="14"/>
    <col min="9473" max="9473" width="24.7109375" style="14" customWidth="1"/>
    <col min="9474" max="9475" width="12.85546875" style="14" customWidth="1"/>
    <col min="9476" max="9479" width="12.85546875" style="14" bestFit="1" customWidth="1"/>
    <col min="9480" max="9480" width="14" style="14" bestFit="1" customWidth="1"/>
    <col min="9481" max="9485" width="12.85546875" style="14" bestFit="1" customWidth="1"/>
    <col min="9486" max="9486" width="14.42578125" style="14" bestFit="1" customWidth="1"/>
    <col min="9487" max="9728" width="9.140625" style="14"/>
    <col min="9729" max="9729" width="24.7109375" style="14" customWidth="1"/>
    <col min="9730" max="9731" width="12.85546875" style="14" customWidth="1"/>
    <col min="9732" max="9735" width="12.85546875" style="14" bestFit="1" customWidth="1"/>
    <col min="9736" max="9736" width="14" style="14" bestFit="1" customWidth="1"/>
    <col min="9737" max="9741" width="12.85546875" style="14" bestFit="1" customWidth="1"/>
    <col min="9742" max="9742" width="14.42578125" style="14" bestFit="1" customWidth="1"/>
    <col min="9743" max="9984" width="9.140625" style="14"/>
    <col min="9985" max="9985" width="24.7109375" style="14" customWidth="1"/>
    <col min="9986" max="9987" width="12.85546875" style="14" customWidth="1"/>
    <col min="9988" max="9991" width="12.85546875" style="14" bestFit="1" customWidth="1"/>
    <col min="9992" max="9992" width="14" style="14" bestFit="1" customWidth="1"/>
    <col min="9993" max="9997" width="12.85546875" style="14" bestFit="1" customWidth="1"/>
    <col min="9998" max="9998" width="14.42578125" style="14" bestFit="1" customWidth="1"/>
    <col min="9999" max="10240" width="9.140625" style="14"/>
    <col min="10241" max="10241" width="24.7109375" style="14" customWidth="1"/>
    <col min="10242" max="10243" width="12.85546875" style="14" customWidth="1"/>
    <col min="10244" max="10247" width="12.85546875" style="14" bestFit="1" customWidth="1"/>
    <col min="10248" max="10248" width="14" style="14" bestFit="1" customWidth="1"/>
    <col min="10249" max="10253" width="12.85546875" style="14" bestFit="1" customWidth="1"/>
    <col min="10254" max="10254" width="14.42578125" style="14" bestFit="1" customWidth="1"/>
    <col min="10255" max="10496" width="9.140625" style="14"/>
    <col min="10497" max="10497" width="24.7109375" style="14" customWidth="1"/>
    <col min="10498" max="10499" width="12.85546875" style="14" customWidth="1"/>
    <col min="10500" max="10503" width="12.85546875" style="14" bestFit="1" customWidth="1"/>
    <col min="10504" max="10504" width="14" style="14" bestFit="1" customWidth="1"/>
    <col min="10505" max="10509" width="12.85546875" style="14" bestFit="1" customWidth="1"/>
    <col min="10510" max="10510" width="14.42578125" style="14" bestFit="1" customWidth="1"/>
    <col min="10511" max="10752" width="9.140625" style="14"/>
    <col min="10753" max="10753" width="24.7109375" style="14" customWidth="1"/>
    <col min="10754" max="10755" width="12.85546875" style="14" customWidth="1"/>
    <col min="10756" max="10759" width="12.85546875" style="14" bestFit="1" customWidth="1"/>
    <col min="10760" max="10760" width="14" style="14" bestFit="1" customWidth="1"/>
    <col min="10761" max="10765" width="12.85546875" style="14" bestFit="1" customWidth="1"/>
    <col min="10766" max="10766" width="14.42578125" style="14" bestFit="1" customWidth="1"/>
    <col min="10767" max="11008" width="9.140625" style="14"/>
    <col min="11009" max="11009" width="24.7109375" style="14" customWidth="1"/>
    <col min="11010" max="11011" width="12.85546875" style="14" customWidth="1"/>
    <col min="11012" max="11015" width="12.85546875" style="14" bestFit="1" customWidth="1"/>
    <col min="11016" max="11016" width="14" style="14" bestFit="1" customWidth="1"/>
    <col min="11017" max="11021" width="12.85546875" style="14" bestFit="1" customWidth="1"/>
    <col min="11022" max="11022" width="14.42578125" style="14" bestFit="1" customWidth="1"/>
    <col min="11023" max="11264" width="9.140625" style="14"/>
    <col min="11265" max="11265" width="24.7109375" style="14" customWidth="1"/>
    <col min="11266" max="11267" width="12.85546875" style="14" customWidth="1"/>
    <col min="11268" max="11271" width="12.85546875" style="14" bestFit="1" customWidth="1"/>
    <col min="11272" max="11272" width="14" style="14" bestFit="1" customWidth="1"/>
    <col min="11273" max="11277" width="12.85546875" style="14" bestFit="1" customWidth="1"/>
    <col min="11278" max="11278" width="14.42578125" style="14" bestFit="1" customWidth="1"/>
    <col min="11279" max="11520" width="9.140625" style="14"/>
    <col min="11521" max="11521" width="24.7109375" style="14" customWidth="1"/>
    <col min="11522" max="11523" width="12.85546875" style="14" customWidth="1"/>
    <col min="11524" max="11527" width="12.85546875" style="14" bestFit="1" customWidth="1"/>
    <col min="11528" max="11528" width="14" style="14" bestFit="1" customWidth="1"/>
    <col min="11529" max="11533" width="12.85546875" style="14" bestFit="1" customWidth="1"/>
    <col min="11534" max="11534" width="14.42578125" style="14" bestFit="1" customWidth="1"/>
    <col min="11535" max="11776" width="9.140625" style="14"/>
    <col min="11777" max="11777" width="24.7109375" style="14" customWidth="1"/>
    <col min="11778" max="11779" width="12.85546875" style="14" customWidth="1"/>
    <col min="11780" max="11783" width="12.85546875" style="14" bestFit="1" customWidth="1"/>
    <col min="11784" max="11784" width="14" style="14" bestFit="1" customWidth="1"/>
    <col min="11785" max="11789" width="12.85546875" style="14" bestFit="1" customWidth="1"/>
    <col min="11790" max="11790" width="14.42578125" style="14" bestFit="1" customWidth="1"/>
    <col min="11791" max="12032" width="9.140625" style="14"/>
    <col min="12033" max="12033" width="24.7109375" style="14" customWidth="1"/>
    <col min="12034" max="12035" width="12.85546875" style="14" customWidth="1"/>
    <col min="12036" max="12039" width="12.85546875" style="14" bestFit="1" customWidth="1"/>
    <col min="12040" max="12040" width="14" style="14" bestFit="1" customWidth="1"/>
    <col min="12041" max="12045" width="12.85546875" style="14" bestFit="1" customWidth="1"/>
    <col min="12046" max="12046" width="14.42578125" style="14" bestFit="1" customWidth="1"/>
    <col min="12047" max="12288" width="9.140625" style="14"/>
    <col min="12289" max="12289" width="24.7109375" style="14" customWidth="1"/>
    <col min="12290" max="12291" width="12.85546875" style="14" customWidth="1"/>
    <col min="12292" max="12295" width="12.85546875" style="14" bestFit="1" customWidth="1"/>
    <col min="12296" max="12296" width="14" style="14" bestFit="1" customWidth="1"/>
    <col min="12297" max="12301" width="12.85546875" style="14" bestFit="1" customWidth="1"/>
    <col min="12302" max="12302" width="14.42578125" style="14" bestFit="1" customWidth="1"/>
    <col min="12303" max="12544" width="9.140625" style="14"/>
    <col min="12545" max="12545" width="24.7109375" style="14" customWidth="1"/>
    <col min="12546" max="12547" width="12.85546875" style="14" customWidth="1"/>
    <col min="12548" max="12551" width="12.85546875" style="14" bestFit="1" customWidth="1"/>
    <col min="12552" max="12552" width="14" style="14" bestFit="1" customWidth="1"/>
    <col min="12553" max="12557" width="12.85546875" style="14" bestFit="1" customWidth="1"/>
    <col min="12558" max="12558" width="14.42578125" style="14" bestFit="1" customWidth="1"/>
    <col min="12559" max="12800" width="9.140625" style="14"/>
    <col min="12801" max="12801" width="24.7109375" style="14" customWidth="1"/>
    <col min="12802" max="12803" width="12.85546875" style="14" customWidth="1"/>
    <col min="12804" max="12807" width="12.85546875" style="14" bestFit="1" customWidth="1"/>
    <col min="12808" max="12808" width="14" style="14" bestFit="1" customWidth="1"/>
    <col min="12809" max="12813" width="12.85546875" style="14" bestFit="1" customWidth="1"/>
    <col min="12814" max="12814" width="14.42578125" style="14" bestFit="1" customWidth="1"/>
    <col min="12815" max="13056" width="9.140625" style="14"/>
    <col min="13057" max="13057" width="24.7109375" style="14" customWidth="1"/>
    <col min="13058" max="13059" width="12.85546875" style="14" customWidth="1"/>
    <col min="13060" max="13063" width="12.85546875" style="14" bestFit="1" customWidth="1"/>
    <col min="13064" max="13064" width="14" style="14" bestFit="1" customWidth="1"/>
    <col min="13065" max="13069" width="12.85546875" style="14" bestFit="1" customWidth="1"/>
    <col min="13070" max="13070" width="14.42578125" style="14" bestFit="1" customWidth="1"/>
    <col min="13071" max="13312" width="9.140625" style="14"/>
    <col min="13313" max="13313" width="24.7109375" style="14" customWidth="1"/>
    <col min="13314" max="13315" width="12.85546875" style="14" customWidth="1"/>
    <col min="13316" max="13319" width="12.85546875" style="14" bestFit="1" customWidth="1"/>
    <col min="13320" max="13320" width="14" style="14" bestFit="1" customWidth="1"/>
    <col min="13321" max="13325" width="12.85546875" style="14" bestFit="1" customWidth="1"/>
    <col min="13326" max="13326" width="14.42578125" style="14" bestFit="1" customWidth="1"/>
    <col min="13327" max="13568" width="9.140625" style="14"/>
    <col min="13569" max="13569" width="24.7109375" style="14" customWidth="1"/>
    <col min="13570" max="13571" width="12.85546875" style="14" customWidth="1"/>
    <col min="13572" max="13575" width="12.85546875" style="14" bestFit="1" customWidth="1"/>
    <col min="13576" max="13576" width="14" style="14" bestFit="1" customWidth="1"/>
    <col min="13577" max="13581" width="12.85546875" style="14" bestFit="1" customWidth="1"/>
    <col min="13582" max="13582" width="14.42578125" style="14" bestFit="1" customWidth="1"/>
    <col min="13583" max="13824" width="9.140625" style="14"/>
    <col min="13825" max="13825" width="24.7109375" style="14" customWidth="1"/>
    <col min="13826" max="13827" width="12.85546875" style="14" customWidth="1"/>
    <col min="13828" max="13831" width="12.85546875" style="14" bestFit="1" customWidth="1"/>
    <col min="13832" max="13832" width="14" style="14" bestFit="1" customWidth="1"/>
    <col min="13833" max="13837" width="12.85546875" style="14" bestFit="1" customWidth="1"/>
    <col min="13838" max="13838" width="14.42578125" style="14" bestFit="1" customWidth="1"/>
    <col min="13839" max="14080" width="9.140625" style="14"/>
    <col min="14081" max="14081" width="24.7109375" style="14" customWidth="1"/>
    <col min="14082" max="14083" width="12.85546875" style="14" customWidth="1"/>
    <col min="14084" max="14087" width="12.85546875" style="14" bestFit="1" customWidth="1"/>
    <col min="14088" max="14088" width="14" style="14" bestFit="1" customWidth="1"/>
    <col min="14089" max="14093" width="12.85546875" style="14" bestFit="1" customWidth="1"/>
    <col min="14094" max="14094" width="14.42578125" style="14" bestFit="1" customWidth="1"/>
    <col min="14095" max="14336" width="9.140625" style="14"/>
    <col min="14337" max="14337" width="24.7109375" style="14" customWidth="1"/>
    <col min="14338" max="14339" width="12.85546875" style="14" customWidth="1"/>
    <col min="14340" max="14343" width="12.85546875" style="14" bestFit="1" customWidth="1"/>
    <col min="14344" max="14344" width="14" style="14" bestFit="1" customWidth="1"/>
    <col min="14345" max="14349" width="12.85546875" style="14" bestFit="1" customWidth="1"/>
    <col min="14350" max="14350" width="14.42578125" style="14" bestFit="1" customWidth="1"/>
    <col min="14351" max="14592" width="9.140625" style="14"/>
    <col min="14593" max="14593" width="24.7109375" style="14" customWidth="1"/>
    <col min="14594" max="14595" width="12.85546875" style="14" customWidth="1"/>
    <col min="14596" max="14599" width="12.85546875" style="14" bestFit="1" customWidth="1"/>
    <col min="14600" max="14600" width="14" style="14" bestFit="1" customWidth="1"/>
    <col min="14601" max="14605" width="12.85546875" style="14" bestFit="1" customWidth="1"/>
    <col min="14606" max="14606" width="14.42578125" style="14" bestFit="1" customWidth="1"/>
    <col min="14607" max="14848" width="9.140625" style="14"/>
    <col min="14849" max="14849" width="24.7109375" style="14" customWidth="1"/>
    <col min="14850" max="14851" width="12.85546875" style="14" customWidth="1"/>
    <col min="14852" max="14855" width="12.85546875" style="14" bestFit="1" customWidth="1"/>
    <col min="14856" max="14856" width="14" style="14" bestFit="1" customWidth="1"/>
    <col min="14857" max="14861" width="12.85546875" style="14" bestFit="1" customWidth="1"/>
    <col min="14862" max="14862" width="14.42578125" style="14" bestFit="1" customWidth="1"/>
    <col min="14863" max="15104" width="9.140625" style="14"/>
    <col min="15105" max="15105" width="24.7109375" style="14" customWidth="1"/>
    <col min="15106" max="15107" width="12.85546875" style="14" customWidth="1"/>
    <col min="15108" max="15111" width="12.85546875" style="14" bestFit="1" customWidth="1"/>
    <col min="15112" max="15112" width="14" style="14" bestFit="1" customWidth="1"/>
    <col min="15113" max="15117" width="12.85546875" style="14" bestFit="1" customWidth="1"/>
    <col min="15118" max="15118" width="14.42578125" style="14" bestFit="1" customWidth="1"/>
    <col min="15119" max="15360" width="9.140625" style="14"/>
    <col min="15361" max="15361" width="24.7109375" style="14" customWidth="1"/>
    <col min="15362" max="15363" width="12.85546875" style="14" customWidth="1"/>
    <col min="15364" max="15367" width="12.85546875" style="14" bestFit="1" customWidth="1"/>
    <col min="15368" max="15368" width="14" style="14" bestFit="1" customWidth="1"/>
    <col min="15369" max="15373" width="12.85546875" style="14" bestFit="1" customWidth="1"/>
    <col min="15374" max="15374" width="14.42578125" style="14" bestFit="1" customWidth="1"/>
    <col min="15375" max="15616" width="9.140625" style="14"/>
    <col min="15617" max="15617" width="24.7109375" style="14" customWidth="1"/>
    <col min="15618" max="15619" width="12.85546875" style="14" customWidth="1"/>
    <col min="15620" max="15623" width="12.85546875" style="14" bestFit="1" customWidth="1"/>
    <col min="15624" max="15624" width="14" style="14" bestFit="1" customWidth="1"/>
    <col min="15625" max="15629" width="12.85546875" style="14" bestFit="1" customWidth="1"/>
    <col min="15630" max="15630" width="14.42578125" style="14" bestFit="1" customWidth="1"/>
    <col min="15631" max="15872" width="9.140625" style="14"/>
    <col min="15873" max="15873" width="24.7109375" style="14" customWidth="1"/>
    <col min="15874" max="15875" width="12.85546875" style="14" customWidth="1"/>
    <col min="15876" max="15879" width="12.85546875" style="14" bestFit="1" customWidth="1"/>
    <col min="15880" max="15880" width="14" style="14" bestFit="1" customWidth="1"/>
    <col min="15881" max="15885" width="12.85546875" style="14" bestFit="1" customWidth="1"/>
    <col min="15886" max="15886" width="14.42578125" style="14" bestFit="1" customWidth="1"/>
    <col min="15887" max="16128" width="9.140625" style="14"/>
    <col min="16129" max="16129" width="24.7109375" style="14" customWidth="1"/>
    <col min="16130" max="16131" width="12.85546875" style="14" customWidth="1"/>
    <col min="16132" max="16135" width="12.85546875" style="14" bestFit="1" customWidth="1"/>
    <col min="16136" max="16136" width="14" style="14" bestFit="1" customWidth="1"/>
    <col min="16137" max="16141" width="12.85546875" style="14" bestFit="1" customWidth="1"/>
    <col min="16142" max="16142" width="14.42578125" style="14" bestFit="1" customWidth="1"/>
    <col min="16143" max="16384" width="9.140625" style="14"/>
  </cols>
  <sheetData>
    <row r="2" spans="1:14" ht="20.25" x14ac:dyDescent="0.3">
      <c r="A2" s="13" t="s">
        <v>264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93">
        <v>4549.08</v>
      </c>
      <c r="C6" s="109">
        <v>4638.1499999999996</v>
      </c>
      <c r="D6" s="16">
        <v>4762.1499999999996</v>
      </c>
      <c r="E6" s="16">
        <v>5672.37</v>
      </c>
      <c r="F6" s="5">
        <v>5857.25</v>
      </c>
      <c r="G6" s="16">
        <v>5698.81</v>
      </c>
      <c r="H6" s="131">
        <v>3920.37</v>
      </c>
      <c r="I6" s="16">
        <v>4324.57</v>
      </c>
      <c r="J6" s="16">
        <v>5553.13</v>
      </c>
      <c r="K6" s="155">
        <v>6061.04</v>
      </c>
      <c r="L6" s="169">
        <v>8272</v>
      </c>
      <c r="M6" s="77">
        <v>9312.1200000000008</v>
      </c>
      <c r="N6" s="16">
        <f t="shared" ref="N6:N22" si="0">SUM(B6:M6)</f>
        <v>68621.039999999994</v>
      </c>
    </row>
    <row r="7" spans="1:14" x14ac:dyDescent="0.2">
      <c r="A7" s="14" t="s">
        <v>11</v>
      </c>
      <c r="B7" s="93">
        <v>2092.75</v>
      </c>
      <c r="C7" s="109">
        <v>2133.73</v>
      </c>
      <c r="D7" s="16">
        <v>2190.77</v>
      </c>
      <c r="E7" s="16">
        <v>2609.5100000000002</v>
      </c>
      <c r="F7" s="5">
        <v>2694.56</v>
      </c>
      <c r="G7" s="16">
        <v>2621.67</v>
      </c>
      <c r="H7" s="131">
        <v>1803.52</v>
      </c>
      <c r="I7" s="16">
        <v>1989.47</v>
      </c>
      <c r="J7" s="16">
        <v>2554.65</v>
      </c>
      <c r="K7" s="155">
        <v>2788.31</v>
      </c>
      <c r="L7" s="169">
        <v>3805.44</v>
      </c>
      <c r="M7" s="77">
        <v>4283.93</v>
      </c>
      <c r="N7" s="16">
        <f t="shared" si="0"/>
        <v>31568.31</v>
      </c>
    </row>
    <row r="8" spans="1:14" x14ac:dyDescent="0.2">
      <c r="A8" s="14" t="s">
        <v>12</v>
      </c>
      <c r="B8" s="93">
        <v>185797.91</v>
      </c>
      <c r="C8" s="109">
        <v>189435.49</v>
      </c>
      <c r="D8" s="16">
        <v>194499.97999999998</v>
      </c>
      <c r="E8" s="16">
        <v>231676.19000000006</v>
      </c>
      <c r="F8" s="5">
        <v>239227.33000000002</v>
      </c>
      <c r="G8" s="16">
        <v>232755.94</v>
      </c>
      <c r="H8" s="131">
        <v>160119.39999999994</v>
      </c>
      <c r="I8" s="16">
        <v>176628.19999999995</v>
      </c>
      <c r="J8" s="16">
        <v>226806.04</v>
      </c>
      <c r="K8" s="155">
        <v>247550.83999999991</v>
      </c>
      <c r="L8" s="169">
        <v>337852.73</v>
      </c>
      <c r="M8" s="77">
        <v>380334.18</v>
      </c>
      <c r="N8" s="16">
        <f t="shared" si="0"/>
        <v>2802684.23</v>
      </c>
    </row>
    <row r="9" spans="1:14" x14ac:dyDescent="0.2">
      <c r="A9" s="14" t="s">
        <v>13</v>
      </c>
      <c r="B9" s="93">
        <v>4013.21</v>
      </c>
      <c r="C9" s="109">
        <v>4091.78</v>
      </c>
      <c r="D9" s="16">
        <v>4201.18</v>
      </c>
      <c r="E9" s="16">
        <v>5004.18</v>
      </c>
      <c r="F9" s="5">
        <v>5167.28</v>
      </c>
      <c r="G9" s="16">
        <v>5027.5</v>
      </c>
      <c r="H9" s="131">
        <v>3458.56</v>
      </c>
      <c r="I9" s="16">
        <v>3815.15</v>
      </c>
      <c r="J9" s="16">
        <v>4898.9799999999996</v>
      </c>
      <c r="K9" s="155">
        <v>5347.07</v>
      </c>
      <c r="L9" s="169">
        <v>7297.58</v>
      </c>
      <c r="M9" s="77">
        <v>8215.17</v>
      </c>
      <c r="N9" s="16">
        <f t="shared" si="0"/>
        <v>60537.639999999992</v>
      </c>
    </row>
    <row r="10" spans="1:14" x14ac:dyDescent="0.2">
      <c r="A10" s="14" t="s">
        <v>14</v>
      </c>
      <c r="B10" s="93">
        <v>4465.22</v>
      </c>
      <c r="C10" s="109">
        <v>4552.6499999999996</v>
      </c>
      <c r="D10" s="16">
        <v>4674.3599999999997</v>
      </c>
      <c r="E10" s="16">
        <v>5567.8</v>
      </c>
      <c r="F10" s="5">
        <v>5749.28</v>
      </c>
      <c r="G10" s="16">
        <v>5593.75</v>
      </c>
      <c r="H10" s="131">
        <v>3848.1</v>
      </c>
      <c r="I10" s="16">
        <v>4244.8500000000004</v>
      </c>
      <c r="J10" s="16">
        <v>5450.76</v>
      </c>
      <c r="K10" s="155">
        <v>5949.31</v>
      </c>
      <c r="L10" s="169">
        <v>8119.51</v>
      </c>
      <c r="M10" s="77">
        <v>9140.4599999999991</v>
      </c>
      <c r="N10" s="16">
        <f t="shared" si="0"/>
        <v>67356.049999999988</v>
      </c>
    </row>
    <row r="11" spans="1:14" x14ac:dyDescent="0.2">
      <c r="A11" s="14" t="s">
        <v>15</v>
      </c>
      <c r="B11" s="93">
        <v>79.56</v>
      </c>
      <c r="C11" s="109">
        <v>81.12</v>
      </c>
      <c r="D11" s="16">
        <v>83.29</v>
      </c>
      <c r="E11" s="16">
        <v>99.21</v>
      </c>
      <c r="F11" s="5">
        <v>102.44</v>
      </c>
      <c r="G11" s="16">
        <v>99.67</v>
      </c>
      <c r="H11" s="131">
        <v>68.569999999999993</v>
      </c>
      <c r="I11" s="16">
        <v>75.64</v>
      </c>
      <c r="J11" s="16">
        <v>97.12</v>
      </c>
      <c r="K11" s="155">
        <v>106.01</v>
      </c>
      <c r="L11" s="169">
        <v>144.66999999999999</v>
      </c>
      <c r="M11" s="77">
        <v>162.87</v>
      </c>
      <c r="N11" s="16">
        <f t="shared" si="0"/>
        <v>1200.17</v>
      </c>
    </row>
    <row r="12" spans="1:14" x14ac:dyDescent="0.2">
      <c r="A12" s="14" t="s">
        <v>16</v>
      </c>
      <c r="B12" s="93">
        <v>158.41999999999999</v>
      </c>
      <c r="C12" s="109">
        <v>161.52000000000001</v>
      </c>
      <c r="D12" s="16">
        <v>165.84</v>
      </c>
      <c r="E12" s="16">
        <v>197.54</v>
      </c>
      <c r="F12" s="5">
        <v>203.98</v>
      </c>
      <c r="G12" s="16">
        <v>198.46</v>
      </c>
      <c r="H12" s="131">
        <v>136.53</v>
      </c>
      <c r="I12" s="16">
        <v>150.6</v>
      </c>
      <c r="J12" s="16">
        <v>193.39</v>
      </c>
      <c r="K12" s="155">
        <v>211.08</v>
      </c>
      <c r="L12" s="169">
        <v>288.07</v>
      </c>
      <c r="M12" s="77">
        <v>324.3</v>
      </c>
      <c r="N12" s="16">
        <f t="shared" si="0"/>
        <v>2389.73</v>
      </c>
    </row>
    <row r="13" spans="1:14" x14ac:dyDescent="0.2">
      <c r="A13" s="14" t="s">
        <v>17</v>
      </c>
      <c r="B13" s="93">
        <v>1383.65</v>
      </c>
      <c r="C13" s="109">
        <v>1410.74</v>
      </c>
      <c r="D13" s="16">
        <v>1448.46</v>
      </c>
      <c r="E13" s="16">
        <v>1725.31</v>
      </c>
      <c r="F13" s="5">
        <v>1781.55</v>
      </c>
      <c r="G13" s="16">
        <v>1733.35</v>
      </c>
      <c r="H13" s="131">
        <v>1192.42</v>
      </c>
      <c r="I13" s="16">
        <v>1315.37</v>
      </c>
      <c r="J13" s="16">
        <v>1689.04</v>
      </c>
      <c r="K13" s="155">
        <v>1843.53</v>
      </c>
      <c r="L13" s="169">
        <v>2516.02</v>
      </c>
      <c r="M13" s="77">
        <v>2832.38</v>
      </c>
      <c r="N13" s="16">
        <f t="shared" si="0"/>
        <v>20871.82</v>
      </c>
    </row>
    <row r="14" spans="1:14" x14ac:dyDescent="0.2">
      <c r="A14" s="14" t="s">
        <v>18</v>
      </c>
      <c r="B14" s="93">
        <v>494.94</v>
      </c>
      <c r="C14" s="109">
        <v>504.63</v>
      </c>
      <c r="D14" s="16">
        <v>518.12</v>
      </c>
      <c r="E14" s="16">
        <v>617.15</v>
      </c>
      <c r="F14" s="5">
        <v>637.26</v>
      </c>
      <c r="G14" s="16">
        <v>620.03</v>
      </c>
      <c r="H14" s="131">
        <v>426.53</v>
      </c>
      <c r="I14" s="16">
        <v>470.51</v>
      </c>
      <c r="J14" s="16">
        <v>604.17999999999995</v>
      </c>
      <c r="K14" s="155">
        <v>659.44</v>
      </c>
      <c r="L14" s="169">
        <v>899.99</v>
      </c>
      <c r="M14" s="77">
        <v>1013.15</v>
      </c>
      <c r="N14" s="16">
        <f t="shared" si="0"/>
        <v>7465.93</v>
      </c>
    </row>
    <row r="15" spans="1:14" x14ac:dyDescent="0.2">
      <c r="A15" s="14" t="s">
        <v>19</v>
      </c>
      <c r="B15" s="93">
        <v>426.47</v>
      </c>
      <c r="C15" s="109">
        <v>434.82</v>
      </c>
      <c r="D15" s="16">
        <v>446.44</v>
      </c>
      <c r="E15" s="16">
        <v>531.77</v>
      </c>
      <c r="F15" s="5">
        <v>549.1</v>
      </c>
      <c r="G15" s="16">
        <v>534.25</v>
      </c>
      <c r="H15" s="131">
        <v>367.53</v>
      </c>
      <c r="I15" s="16">
        <v>405.42</v>
      </c>
      <c r="J15" s="16">
        <v>520.59</v>
      </c>
      <c r="K15" s="155">
        <v>568.21</v>
      </c>
      <c r="L15" s="169">
        <v>775.48</v>
      </c>
      <c r="M15" s="77">
        <v>872.99</v>
      </c>
      <c r="N15" s="16">
        <f t="shared" si="0"/>
        <v>6433.07</v>
      </c>
    </row>
    <row r="16" spans="1:14" x14ac:dyDescent="0.2">
      <c r="A16" s="14" t="s">
        <v>20</v>
      </c>
      <c r="B16" s="93">
        <v>4577.09</v>
      </c>
      <c r="C16" s="109">
        <v>4666.7</v>
      </c>
      <c r="D16" s="16">
        <v>4791.46</v>
      </c>
      <c r="E16" s="16">
        <v>5707.29</v>
      </c>
      <c r="F16" s="5">
        <v>5893.31</v>
      </c>
      <c r="G16" s="16">
        <v>5733.89</v>
      </c>
      <c r="H16" s="131">
        <v>3944.5</v>
      </c>
      <c r="I16" s="16">
        <v>4351.1899999999996</v>
      </c>
      <c r="J16" s="16">
        <v>5587.31</v>
      </c>
      <c r="K16" s="155">
        <v>6098.35</v>
      </c>
      <c r="L16" s="169">
        <v>8322.92</v>
      </c>
      <c r="M16" s="77">
        <v>9369.44</v>
      </c>
      <c r="N16" s="16">
        <f t="shared" si="0"/>
        <v>69043.45</v>
      </c>
    </row>
    <row r="17" spans="1:14" x14ac:dyDescent="0.2">
      <c r="A17" s="14" t="s">
        <v>21</v>
      </c>
      <c r="B17" s="93">
        <v>383.19</v>
      </c>
      <c r="C17" s="109">
        <v>390.69</v>
      </c>
      <c r="D17" s="16">
        <v>401.14</v>
      </c>
      <c r="E17" s="16">
        <v>477.81</v>
      </c>
      <c r="F17" s="5">
        <v>493.39</v>
      </c>
      <c r="G17" s="16">
        <v>480.04</v>
      </c>
      <c r="H17" s="131">
        <v>330.23</v>
      </c>
      <c r="I17" s="16">
        <v>364.28</v>
      </c>
      <c r="J17" s="16">
        <v>467.77</v>
      </c>
      <c r="K17" s="155">
        <v>510.55</v>
      </c>
      <c r="L17" s="169">
        <v>696.79</v>
      </c>
      <c r="M17" s="77">
        <v>784.41</v>
      </c>
      <c r="N17" s="16">
        <f t="shared" si="0"/>
        <v>5780.2899999999991</v>
      </c>
    </row>
    <row r="18" spans="1:14" x14ac:dyDescent="0.2">
      <c r="A18" s="14" t="s">
        <v>22</v>
      </c>
      <c r="B18" s="93">
        <v>3926.93</v>
      </c>
      <c r="C18" s="109">
        <v>4003.81</v>
      </c>
      <c r="D18" s="16">
        <v>4110.8500000000004</v>
      </c>
      <c r="E18" s="16">
        <v>4896.58</v>
      </c>
      <c r="F18" s="5">
        <v>5056.18</v>
      </c>
      <c r="G18" s="16">
        <v>4919.41</v>
      </c>
      <c r="H18" s="131">
        <v>3384.2</v>
      </c>
      <c r="I18" s="16">
        <v>3733.12</v>
      </c>
      <c r="J18" s="16">
        <v>4793.6499999999996</v>
      </c>
      <c r="K18" s="155">
        <v>5232.1000000000004</v>
      </c>
      <c r="L18" s="169">
        <v>7140.68</v>
      </c>
      <c r="M18" s="77">
        <v>8038.54</v>
      </c>
      <c r="N18" s="16">
        <f t="shared" si="0"/>
        <v>59236.05</v>
      </c>
    </row>
    <row r="19" spans="1:14" x14ac:dyDescent="0.2">
      <c r="A19" s="14" t="s">
        <v>23</v>
      </c>
      <c r="B19" s="93">
        <v>561.80999999999995</v>
      </c>
      <c r="C19" s="109">
        <v>572.80999999999995</v>
      </c>
      <c r="D19" s="16">
        <v>588.13</v>
      </c>
      <c r="E19" s="16">
        <v>700.54</v>
      </c>
      <c r="F19" s="5">
        <v>723.37</v>
      </c>
      <c r="G19" s="16">
        <v>703.81</v>
      </c>
      <c r="H19" s="131">
        <v>484.17</v>
      </c>
      <c r="I19" s="16">
        <v>534.09</v>
      </c>
      <c r="J19" s="16">
        <v>685.81</v>
      </c>
      <c r="K19" s="155">
        <v>748.54</v>
      </c>
      <c r="L19" s="169">
        <v>1021.6</v>
      </c>
      <c r="M19" s="77">
        <v>1150.05</v>
      </c>
      <c r="N19" s="16">
        <f t="shared" si="0"/>
        <v>8474.73</v>
      </c>
    </row>
    <row r="20" spans="1:14" x14ac:dyDescent="0.2">
      <c r="A20" s="14" t="s">
        <v>24</v>
      </c>
      <c r="B20" s="93">
        <v>344.94</v>
      </c>
      <c r="C20" s="109">
        <v>351.7</v>
      </c>
      <c r="D20" s="16">
        <v>361.1</v>
      </c>
      <c r="E20" s="16">
        <v>430.12</v>
      </c>
      <c r="F20" s="5">
        <v>444.14</v>
      </c>
      <c r="G20" s="16">
        <v>432.13</v>
      </c>
      <c r="H20" s="131">
        <v>297.27</v>
      </c>
      <c r="I20" s="16">
        <v>327.92</v>
      </c>
      <c r="J20" s="16">
        <v>421.08</v>
      </c>
      <c r="K20" s="155">
        <v>459.59</v>
      </c>
      <c r="L20" s="169">
        <v>627.24</v>
      </c>
      <c r="M20" s="77">
        <v>706.11</v>
      </c>
      <c r="N20" s="16">
        <f t="shared" si="0"/>
        <v>5203.34</v>
      </c>
    </row>
    <row r="21" spans="1:14" x14ac:dyDescent="0.2">
      <c r="A21" s="14" t="s">
        <v>25</v>
      </c>
      <c r="B21" s="93">
        <v>38060.720000000001</v>
      </c>
      <c r="C21" s="109">
        <v>38805.879999999997</v>
      </c>
      <c r="D21" s="16">
        <v>39843.35</v>
      </c>
      <c r="E21" s="16">
        <v>47458.89</v>
      </c>
      <c r="F21" s="5">
        <v>49005.74</v>
      </c>
      <c r="G21" s="16">
        <v>47680.08</v>
      </c>
      <c r="H21" s="131">
        <v>32800.47</v>
      </c>
      <c r="I21" s="16">
        <v>36182.31</v>
      </c>
      <c r="J21" s="16">
        <v>46461.24</v>
      </c>
      <c r="K21" s="155">
        <v>50710.81</v>
      </c>
      <c r="L21" s="169">
        <v>69209.17</v>
      </c>
      <c r="M21" s="77">
        <v>77911.5</v>
      </c>
      <c r="N21" s="16">
        <f t="shared" si="0"/>
        <v>574130.15999999992</v>
      </c>
    </row>
    <row r="22" spans="1:14" x14ac:dyDescent="0.2">
      <c r="A22" s="14" t="s">
        <v>26</v>
      </c>
      <c r="B22" s="94">
        <v>877.07</v>
      </c>
      <c r="C22" s="110">
        <v>894.24</v>
      </c>
      <c r="D22" s="16">
        <v>918.15</v>
      </c>
      <c r="E22" s="16">
        <v>1093.6400000000001</v>
      </c>
      <c r="F22" s="39">
        <v>1129.29</v>
      </c>
      <c r="G22" s="16">
        <v>1098.74</v>
      </c>
      <c r="H22" s="132">
        <v>755.85</v>
      </c>
      <c r="I22" s="16">
        <v>833.79</v>
      </c>
      <c r="J22" s="16">
        <v>1070.6500000000001</v>
      </c>
      <c r="K22" s="156">
        <v>1168.58</v>
      </c>
      <c r="L22" s="170">
        <v>1594.86</v>
      </c>
      <c r="M22" s="78">
        <v>1795.39</v>
      </c>
      <c r="N22" s="16">
        <f t="shared" si="0"/>
        <v>13230.25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9">
        <f t="shared" ref="B24:M24" si="1">SUM(B6:B23)</f>
        <v>252192.96</v>
      </c>
      <c r="C24" s="19">
        <f t="shared" si="1"/>
        <v>257130.46</v>
      </c>
      <c r="D24" s="19">
        <f t="shared" si="1"/>
        <v>264004.77</v>
      </c>
      <c r="E24" s="19">
        <f t="shared" si="1"/>
        <v>314465.90000000002</v>
      </c>
      <c r="F24" s="19">
        <f t="shared" si="1"/>
        <v>324715.45</v>
      </c>
      <c r="G24" s="19">
        <f t="shared" si="1"/>
        <v>315931.53000000003</v>
      </c>
      <c r="H24" s="19">
        <f t="shared" si="1"/>
        <v>217338.21999999997</v>
      </c>
      <c r="I24" s="19">
        <f t="shared" si="1"/>
        <v>239746.48</v>
      </c>
      <c r="J24" s="19">
        <f t="shared" si="1"/>
        <v>307855.39</v>
      </c>
      <c r="K24" s="19">
        <f t="shared" si="1"/>
        <v>336013.36</v>
      </c>
      <c r="L24" s="19">
        <f t="shared" si="1"/>
        <v>458584.74999999988</v>
      </c>
      <c r="M24" s="19">
        <f t="shared" si="1"/>
        <v>516246.98999999993</v>
      </c>
      <c r="N24" s="19">
        <f>SUM(N6:N22)</f>
        <v>3804226.26</v>
      </c>
    </row>
    <row r="25" spans="1:14" x14ac:dyDescent="0.2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6"/>
    </row>
    <row r="26" spans="1:14" x14ac:dyDescent="0.2">
      <c r="A26" s="14" t="s">
        <v>53</v>
      </c>
      <c r="B26" s="213">
        <v>3290077.05</v>
      </c>
      <c r="C26" s="213">
        <v>3112926.75</v>
      </c>
      <c r="D26" s="213">
        <v>3245808.47</v>
      </c>
      <c r="E26" s="213">
        <v>3717623.81</v>
      </c>
      <c r="F26" s="213">
        <v>3695444.46</v>
      </c>
      <c r="G26" s="213">
        <v>3680020.9</v>
      </c>
      <c r="H26" s="213">
        <v>2713931.68</v>
      </c>
      <c r="I26" s="213">
        <v>2892617.4</v>
      </c>
      <c r="J26" s="213">
        <v>3569216.21</v>
      </c>
      <c r="K26" s="213">
        <f>4175410.78-336013.36-100803.96</f>
        <v>3738593.46</v>
      </c>
      <c r="L26" s="213">
        <v>4738494.38</v>
      </c>
      <c r="M26" s="213">
        <v>5153966.3499999996</v>
      </c>
      <c r="N26" s="16">
        <f>SUM(B26:M26)</f>
        <v>43548720.920000002</v>
      </c>
    </row>
    <row r="27" spans="1:14" x14ac:dyDescent="0.2">
      <c r="A27" s="14" t="s">
        <v>54</v>
      </c>
      <c r="B27" s="213">
        <v>75657.84</v>
      </c>
      <c r="C27" s="213">
        <v>77139.11</v>
      </c>
      <c r="D27" s="213">
        <v>79201.45</v>
      </c>
      <c r="E27" s="213">
        <v>94339.76</v>
      </c>
      <c r="F27" s="213">
        <v>97414.63</v>
      </c>
      <c r="G27" s="213">
        <v>94779.44</v>
      </c>
      <c r="H27" s="213">
        <v>65201.43</v>
      </c>
      <c r="I27" s="213">
        <v>71923.94</v>
      </c>
      <c r="J27" s="213">
        <v>92356.6</v>
      </c>
      <c r="K27" s="213">
        <v>100803.96</v>
      </c>
      <c r="L27" s="213">
        <v>137575.46</v>
      </c>
      <c r="M27" s="213">
        <v>154874.07999999999</v>
      </c>
      <c r="N27" s="16">
        <f>SUM(B27:M27)</f>
        <v>1141267.7</v>
      </c>
    </row>
    <row r="28" spans="1:14" x14ac:dyDescent="0.2">
      <c r="N28" s="16"/>
    </row>
    <row r="29" spans="1:14" ht="13.5" thickBot="1" x14ac:dyDescent="0.25">
      <c r="A29" s="14" t="s">
        <v>55</v>
      </c>
      <c r="B29" s="214">
        <f>SUM(B24:B27)</f>
        <v>3617927.8499999996</v>
      </c>
      <c r="C29" s="214">
        <f t="shared" ref="C29:N29" si="2">SUM(C24:C27)</f>
        <v>3447196.32</v>
      </c>
      <c r="D29" s="214">
        <f t="shared" si="2"/>
        <v>3589014.6900000004</v>
      </c>
      <c r="E29" s="214">
        <f t="shared" si="2"/>
        <v>4126429.4699999997</v>
      </c>
      <c r="F29" s="214">
        <f t="shared" si="2"/>
        <v>4117574.54</v>
      </c>
      <c r="G29" s="214">
        <f t="shared" si="2"/>
        <v>4090731.8699999996</v>
      </c>
      <c r="H29" s="214">
        <f t="shared" si="2"/>
        <v>2996471.3300000005</v>
      </c>
      <c r="I29" s="214">
        <f t="shared" si="2"/>
        <v>3204287.82</v>
      </c>
      <c r="J29" s="214">
        <f t="shared" si="2"/>
        <v>3969428.2</v>
      </c>
      <c r="K29" s="214">
        <f t="shared" si="2"/>
        <v>4175410.78</v>
      </c>
      <c r="L29" s="214">
        <f t="shared" si="2"/>
        <v>5334654.59</v>
      </c>
      <c r="M29" s="214">
        <f t="shared" si="2"/>
        <v>5825087.4199999999</v>
      </c>
      <c r="N29" s="214">
        <f t="shared" si="2"/>
        <v>48494214.880000003</v>
      </c>
    </row>
    <row r="30" spans="1:14" ht="13.5" thickTop="1" x14ac:dyDescent="0.2">
      <c r="N30" s="16"/>
    </row>
    <row r="31" spans="1:14" x14ac:dyDescent="0.2">
      <c r="A31" s="14" t="s">
        <v>56</v>
      </c>
      <c r="B31" s="16">
        <v>202000</v>
      </c>
      <c r="C31" s="16">
        <v>6550</v>
      </c>
      <c r="D31" s="16">
        <v>2018.75</v>
      </c>
      <c r="E31" s="16">
        <v>4493.75</v>
      </c>
      <c r="F31" s="16">
        <v>1587.5</v>
      </c>
      <c r="G31" s="16">
        <v>2250</v>
      </c>
      <c r="H31" s="16">
        <v>3925</v>
      </c>
      <c r="I31" s="16">
        <v>2250</v>
      </c>
      <c r="J31" s="16">
        <v>1700</v>
      </c>
      <c r="K31" s="16">
        <v>1162.5</v>
      </c>
      <c r="L31" s="16">
        <v>168.75</v>
      </c>
      <c r="M31" s="16">
        <v>0</v>
      </c>
      <c r="N31" s="16">
        <f t="shared" ref="N31:N38" si="3">SUM(B31:M31)</f>
        <v>228106.25</v>
      </c>
    </row>
    <row r="32" spans="1:14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">
      <c r="A33" s="14" t="s">
        <v>273</v>
      </c>
      <c r="N33" s="16">
        <f t="shared" si="3"/>
        <v>0</v>
      </c>
    </row>
    <row r="34" spans="1:14" x14ac:dyDescent="0.2">
      <c r="A34" s="69" t="s">
        <v>252</v>
      </c>
      <c r="B34" s="35">
        <v>56045.94</v>
      </c>
      <c r="C34" s="35">
        <v>29101.62</v>
      </c>
      <c r="D34" s="35">
        <v>52442.45</v>
      </c>
      <c r="E34" s="35">
        <v>87226.46</v>
      </c>
      <c r="F34" s="35">
        <v>76075.66</v>
      </c>
      <c r="G34" s="35">
        <v>50419.87</v>
      </c>
      <c r="H34" s="35">
        <v>49337.46</v>
      </c>
      <c r="I34" s="35">
        <v>60925.38</v>
      </c>
      <c r="J34" s="35">
        <v>85693.25</v>
      </c>
      <c r="K34" s="35">
        <v>104729.28</v>
      </c>
      <c r="L34" s="35">
        <v>120869.51</v>
      </c>
      <c r="M34" s="35">
        <v>107240.84</v>
      </c>
      <c r="N34" s="16">
        <f>SUM(B34:M34)</f>
        <v>880107.72000000009</v>
      </c>
    </row>
    <row r="35" spans="1:14" x14ac:dyDescent="0.2">
      <c r="A35" s="14" t="s">
        <v>253</v>
      </c>
      <c r="B35" s="35">
        <v>866754.29</v>
      </c>
      <c r="C35" s="35">
        <v>912613.82</v>
      </c>
      <c r="D35" s="35">
        <v>926486.51</v>
      </c>
      <c r="E35" s="35">
        <v>934197.14</v>
      </c>
      <c r="F35" s="35">
        <v>900893.09</v>
      </c>
      <c r="G35" s="35">
        <v>923141.04</v>
      </c>
      <c r="H35" s="35">
        <v>740535.96</v>
      </c>
      <c r="I35" s="35">
        <v>700405.13</v>
      </c>
      <c r="J35" s="35">
        <v>773251.98</v>
      </c>
      <c r="K35" s="35">
        <v>829194.53</v>
      </c>
      <c r="L35" s="35">
        <v>1108683.06</v>
      </c>
      <c r="M35" s="35">
        <v>957548.86</v>
      </c>
      <c r="N35" s="16">
        <f t="shared" si="3"/>
        <v>10573705.41</v>
      </c>
    </row>
    <row r="36" spans="1:14" x14ac:dyDescent="0.2">
      <c r="A36" s="14" t="s">
        <v>254</v>
      </c>
      <c r="B36" s="35">
        <v>517614.7</v>
      </c>
      <c r="C36" s="35">
        <v>495347.93</v>
      </c>
      <c r="D36" s="35">
        <v>526775.5</v>
      </c>
      <c r="E36" s="35">
        <v>627730.23</v>
      </c>
      <c r="F36" s="35">
        <v>576422.07999999996</v>
      </c>
      <c r="G36" s="35">
        <v>594590.36</v>
      </c>
      <c r="H36" s="35">
        <v>492879.35</v>
      </c>
      <c r="I36" s="35">
        <v>540837.43000000005</v>
      </c>
      <c r="J36" s="35">
        <v>657380.51</v>
      </c>
      <c r="K36" s="35">
        <v>588457.56000000006</v>
      </c>
      <c r="L36" s="35">
        <v>556692.71</v>
      </c>
      <c r="M36" s="35">
        <v>764794.97</v>
      </c>
      <c r="N36" s="16">
        <f t="shared" si="3"/>
        <v>6939523.3300000001</v>
      </c>
    </row>
    <row r="37" spans="1:14" x14ac:dyDescent="0.2">
      <c r="A37" s="14" t="s">
        <v>255</v>
      </c>
      <c r="B37" s="35">
        <v>159724.41</v>
      </c>
      <c r="C37" s="35">
        <v>140744.35</v>
      </c>
      <c r="D37" s="35">
        <v>178957.83</v>
      </c>
      <c r="E37" s="35">
        <v>206892.6</v>
      </c>
      <c r="F37" s="35">
        <v>223375.85</v>
      </c>
      <c r="G37" s="35">
        <v>242128.95</v>
      </c>
      <c r="H37" s="35">
        <v>144460.41</v>
      </c>
      <c r="I37" s="35">
        <v>170195.65</v>
      </c>
      <c r="J37" s="35">
        <v>225345.46</v>
      </c>
      <c r="K37" s="35">
        <v>232571.15</v>
      </c>
      <c r="L37" s="35">
        <v>246431.22</v>
      </c>
      <c r="M37" s="35">
        <v>278525.12</v>
      </c>
      <c r="N37" s="16">
        <f t="shared" si="3"/>
        <v>2449353</v>
      </c>
    </row>
    <row r="38" spans="1:14" x14ac:dyDescent="0.2">
      <c r="A38" s="14" t="s">
        <v>256</v>
      </c>
      <c r="B38" s="40">
        <v>1815788.51</v>
      </c>
      <c r="C38" s="40">
        <v>1851338.6</v>
      </c>
      <c r="D38" s="40">
        <v>1900833.59</v>
      </c>
      <c r="E38" s="40">
        <v>2264153.88</v>
      </c>
      <c r="F38" s="40">
        <v>2337950.4500000002</v>
      </c>
      <c r="G38" s="40">
        <v>2274706.04</v>
      </c>
      <c r="H38" s="40">
        <v>1564834.16</v>
      </c>
      <c r="I38" s="40">
        <v>1726174.23</v>
      </c>
      <c r="J38" s="40">
        <v>2216557.61</v>
      </c>
      <c r="K38" s="40">
        <v>2419295.7599999998</v>
      </c>
      <c r="L38" s="40">
        <v>3301809.34</v>
      </c>
      <c r="M38" s="40">
        <v>3716977.63</v>
      </c>
      <c r="N38" s="41">
        <f t="shared" si="3"/>
        <v>27390419.799999997</v>
      </c>
    </row>
    <row r="39" spans="1:14" x14ac:dyDescent="0.2">
      <c r="A39" s="14" t="s">
        <v>49</v>
      </c>
      <c r="B39" s="124">
        <f>SUM(B34:B38)</f>
        <v>3415927.8499999996</v>
      </c>
      <c r="C39" s="124">
        <f t="shared" ref="C39:M39" si="4">SUM(C34:C38)</f>
        <v>3429146.3200000003</v>
      </c>
      <c r="D39" s="124">
        <f t="shared" si="4"/>
        <v>3585495.88</v>
      </c>
      <c r="E39" s="124">
        <f t="shared" si="4"/>
        <v>4120200.31</v>
      </c>
      <c r="F39" s="124">
        <f t="shared" si="4"/>
        <v>4114717.1300000004</v>
      </c>
      <c r="G39" s="124">
        <f t="shared" si="4"/>
        <v>4084986.26</v>
      </c>
      <c r="H39" s="124">
        <f t="shared" si="4"/>
        <v>2992047.34</v>
      </c>
      <c r="I39" s="124">
        <f t="shared" si="4"/>
        <v>3198537.82</v>
      </c>
      <c r="J39" s="124">
        <f t="shared" si="4"/>
        <v>3958228.8099999996</v>
      </c>
      <c r="K39" s="124">
        <f t="shared" si="4"/>
        <v>4174248.28</v>
      </c>
      <c r="L39" s="124">
        <f t="shared" si="4"/>
        <v>5334485.84</v>
      </c>
      <c r="M39" s="124">
        <f t="shared" si="4"/>
        <v>5825087.4199999999</v>
      </c>
      <c r="N39" s="42">
        <f t="shared" ref="N39" si="5">SUM(N35:N38)</f>
        <v>47353001.539999999</v>
      </c>
    </row>
    <row r="40" spans="1:14" x14ac:dyDescent="0.2">
      <c r="L40" s="35"/>
    </row>
    <row r="41" spans="1:14" x14ac:dyDescent="0.2">
      <c r="A41" s="14" t="s">
        <v>272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4" x14ac:dyDescent="0.2">
      <c r="A42" s="14" t="s">
        <v>252</v>
      </c>
      <c r="B42" s="35">
        <v>349513.86</v>
      </c>
      <c r="C42" s="35">
        <v>180473.4</v>
      </c>
      <c r="D42" s="35">
        <v>327966.48</v>
      </c>
      <c r="E42" s="35">
        <v>544925.68999999994</v>
      </c>
      <c r="F42" s="35">
        <v>476101.04</v>
      </c>
      <c r="G42" s="35">
        <v>315852.09000000003</v>
      </c>
      <c r="H42" s="35">
        <v>305849</v>
      </c>
      <c r="I42" s="35">
        <v>380614.97</v>
      </c>
      <c r="J42" s="35">
        <v>537510.82999999996</v>
      </c>
      <c r="K42" s="35">
        <v>699224.3</v>
      </c>
      <c r="L42" s="35">
        <v>708563.79</v>
      </c>
      <c r="M42" s="35">
        <v>670071.35</v>
      </c>
      <c r="N42" s="35">
        <f>SUM(B42:M42)</f>
        <v>5496666.7999999998</v>
      </c>
    </row>
    <row r="43" spans="1:14" x14ac:dyDescent="0.2">
      <c r="A43" s="14" t="s">
        <v>57</v>
      </c>
      <c r="B43" s="35">
        <v>5428100.1500000004</v>
      </c>
      <c r="C43" s="35">
        <v>5714643.9699999997</v>
      </c>
      <c r="D43" s="35">
        <v>5805507.25</v>
      </c>
      <c r="E43" s="35">
        <v>5841619.6799999997</v>
      </c>
      <c r="F43" s="35">
        <v>5640855.4699999997</v>
      </c>
      <c r="G43" s="35">
        <v>5782833.5099999998</v>
      </c>
      <c r="H43" s="35">
        <v>4635158.12</v>
      </c>
      <c r="I43" s="35">
        <v>4385996.3600000003</v>
      </c>
      <c r="J43" s="35">
        <v>4842524.53</v>
      </c>
      <c r="K43" s="35">
        <v>5197574.83</v>
      </c>
      <c r="L43" s="35">
        <v>6936190.6900000004</v>
      </c>
      <c r="M43" s="35">
        <v>5994615.04</v>
      </c>
      <c r="N43" s="35">
        <f>SUM(B43:M43)</f>
        <v>66205619.599999994</v>
      </c>
    </row>
    <row r="44" spans="1:14" x14ac:dyDescent="0.2">
      <c r="A44" s="14" t="s">
        <v>58</v>
      </c>
      <c r="B44" s="35">
        <v>741063.3</v>
      </c>
      <c r="C44" s="35">
        <v>709005.16</v>
      </c>
      <c r="D44" s="35">
        <v>753386.54</v>
      </c>
      <c r="E44" s="35">
        <v>897470.6</v>
      </c>
      <c r="F44" s="35">
        <v>824672.22</v>
      </c>
      <c r="G44" s="35">
        <v>853011.14</v>
      </c>
      <c r="H44" s="35">
        <v>703476.58</v>
      </c>
      <c r="I44" s="35">
        <v>773825.2</v>
      </c>
      <c r="J44" s="35">
        <v>939007.37</v>
      </c>
      <c r="K44" s="35">
        <v>842581.72</v>
      </c>
      <c r="L44" s="35">
        <v>795836.71</v>
      </c>
      <c r="M44" s="35">
        <v>1094191.52</v>
      </c>
      <c r="N44" s="35">
        <f>SUM(B44:M44)</f>
        <v>9927528.0599999987</v>
      </c>
    </row>
    <row r="45" spans="1:14" x14ac:dyDescent="0.2">
      <c r="A45" s="14" t="s">
        <v>59</v>
      </c>
      <c r="B45" s="35">
        <v>123151.74</v>
      </c>
      <c r="C45" s="35">
        <v>108753.44</v>
      </c>
      <c r="D45" s="35">
        <v>137617.64000000001</v>
      </c>
      <c r="E45" s="35">
        <v>158793.26999999999</v>
      </c>
      <c r="F45" s="35">
        <v>172062.84</v>
      </c>
      <c r="G45" s="35">
        <v>186608.75</v>
      </c>
      <c r="H45" s="35">
        <v>111795.22</v>
      </c>
      <c r="I45" s="35">
        <v>131030.15</v>
      </c>
      <c r="J45" s="35">
        <v>172849.89</v>
      </c>
      <c r="K45" s="35">
        <v>179624.18</v>
      </c>
      <c r="L45" s="35">
        <v>189368.33</v>
      </c>
      <c r="M45" s="35">
        <v>214482.05</v>
      </c>
      <c r="N45" s="35">
        <f>SUM(B45:M45)</f>
        <v>1886137.5</v>
      </c>
    </row>
    <row r="46" spans="1:14" x14ac:dyDescent="0.2">
      <c r="A46" s="14" t="s">
        <v>60</v>
      </c>
      <c r="B46" s="40">
        <v>504783.48</v>
      </c>
      <c r="C46" s="40">
        <v>514692.4</v>
      </c>
      <c r="D46" s="40">
        <v>528706.05000000005</v>
      </c>
      <c r="E46" s="40">
        <v>629790.82999999996</v>
      </c>
      <c r="F46" s="40">
        <v>650296.54</v>
      </c>
      <c r="G46" s="40">
        <v>632618.94999999995</v>
      </c>
      <c r="H46" s="40">
        <v>435703.34</v>
      </c>
      <c r="I46" s="40">
        <v>480744.45</v>
      </c>
      <c r="J46" s="40">
        <v>616503.49</v>
      </c>
      <c r="K46" s="40">
        <v>673042.47</v>
      </c>
      <c r="L46" s="40">
        <v>917046.42</v>
      </c>
      <c r="M46" s="40">
        <v>1034635.53</v>
      </c>
      <c r="N46" s="40">
        <f>SUM(B46:M46)</f>
        <v>7618563.9500000002</v>
      </c>
    </row>
    <row r="47" spans="1:14" x14ac:dyDescent="0.2">
      <c r="B47" s="35">
        <f>SUM(B42:B46)</f>
        <v>7146612.5300000012</v>
      </c>
      <c r="C47" s="35">
        <f t="shared" ref="C47:N47" si="6">SUM(C42:C46)</f>
        <v>7227568.370000001</v>
      </c>
      <c r="D47" s="35">
        <f t="shared" si="6"/>
        <v>7553183.96</v>
      </c>
      <c r="E47" s="35">
        <f t="shared" si="6"/>
        <v>8072600.0699999984</v>
      </c>
      <c r="F47" s="35">
        <f t="shared" si="6"/>
        <v>7763988.1099999994</v>
      </c>
      <c r="G47" s="35">
        <f t="shared" si="6"/>
        <v>7770924.4399999995</v>
      </c>
      <c r="H47" s="35">
        <f t="shared" si="6"/>
        <v>6191982.2599999998</v>
      </c>
      <c r="I47" s="35">
        <f t="shared" si="6"/>
        <v>6152211.1300000008</v>
      </c>
      <c r="J47" s="35">
        <f t="shared" si="6"/>
        <v>7108396.1100000003</v>
      </c>
      <c r="K47" s="35">
        <f t="shared" si="6"/>
        <v>7592047.4999999991</v>
      </c>
      <c r="L47" s="35">
        <f t="shared" si="6"/>
        <v>9547005.9400000013</v>
      </c>
      <c r="M47" s="35">
        <f t="shared" si="6"/>
        <v>9007995.4900000002</v>
      </c>
      <c r="N47" s="35">
        <f t="shared" si="6"/>
        <v>91134515.909999996</v>
      </c>
    </row>
    <row r="48" spans="1:14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</sheetData>
  <printOptions horizontalCentered="1"/>
  <pageMargins left="0" right="0" top="0.5" bottom="0.5" header="0.5" footer="0.5"/>
  <pageSetup paperSize="5" scale="8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39"/>
  <sheetViews>
    <sheetView workbookViewId="0">
      <selection activeCell="O6" sqref="O6"/>
    </sheetView>
  </sheetViews>
  <sheetFormatPr defaultRowHeight="12.75" x14ac:dyDescent="0.2"/>
  <cols>
    <col min="1" max="1" width="14.42578125" style="14" customWidth="1"/>
    <col min="2" max="2" width="14" style="14" bestFit="1" customWidth="1"/>
    <col min="3" max="3" width="12.85546875" style="14" bestFit="1" customWidth="1"/>
    <col min="4" max="4" width="14" style="14" bestFit="1" customWidth="1"/>
    <col min="5" max="6" width="12.85546875" style="14" bestFit="1" customWidth="1"/>
    <col min="7" max="7" width="14" style="14" bestFit="1" customWidth="1"/>
    <col min="8" max="9" width="12.85546875" style="14" bestFit="1" customWidth="1"/>
    <col min="10" max="10" width="14" style="14" bestFit="1" customWidth="1"/>
    <col min="11" max="12" width="12.85546875" style="14" bestFit="1" customWidth="1"/>
    <col min="13" max="13" width="14" style="14" bestFit="1" customWidth="1"/>
    <col min="14" max="14" width="14.42578125" style="14" bestFit="1" customWidth="1"/>
    <col min="15" max="256" width="9.140625" style="14"/>
    <col min="257" max="257" width="14.42578125" style="14" customWidth="1"/>
    <col min="258" max="258" width="14" style="14" bestFit="1" customWidth="1"/>
    <col min="259" max="259" width="12.85546875" style="14" bestFit="1" customWidth="1"/>
    <col min="260" max="260" width="14" style="14" bestFit="1" customWidth="1"/>
    <col min="261" max="262" width="12.85546875" style="14" bestFit="1" customWidth="1"/>
    <col min="263" max="263" width="14" style="14" bestFit="1" customWidth="1"/>
    <col min="264" max="265" width="12.85546875" style="14" bestFit="1" customWidth="1"/>
    <col min="266" max="266" width="14" style="14" bestFit="1" customWidth="1"/>
    <col min="267" max="268" width="12.85546875" style="14" bestFit="1" customWidth="1"/>
    <col min="269" max="269" width="14" style="14" bestFit="1" customWidth="1"/>
    <col min="270" max="270" width="14.42578125" style="14" bestFit="1" customWidth="1"/>
    <col min="271" max="512" width="9.140625" style="14"/>
    <col min="513" max="513" width="14.42578125" style="14" customWidth="1"/>
    <col min="514" max="514" width="14" style="14" bestFit="1" customWidth="1"/>
    <col min="515" max="515" width="12.85546875" style="14" bestFit="1" customWidth="1"/>
    <col min="516" max="516" width="14" style="14" bestFit="1" customWidth="1"/>
    <col min="517" max="518" width="12.85546875" style="14" bestFit="1" customWidth="1"/>
    <col min="519" max="519" width="14" style="14" bestFit="1" customWidth="1"/>
    <col min="520" max="521" width="12.85546875" style="14" bestFit="1" customWidth="1"/>
    <col min="522" max="522" width="14" style="14" bestFit="1" customWidth="1"/>
    <col min="523" max="524" width="12.85546875" style="14" bestFit="1" customWidth="1"/>
    <col min="525" max="525" width="14" style="14" bestFit="1" customWidth="1"/>
    <col min="526" max="526" width="14.42578125" style="14" bestFit="1" customWidth="1"/>
    <col min="527" max="768" width="9.140625" style="14"/>
    <col min="769" max="769" width="14.42578125" style="14" customWidth="1"/>
    <col min="770" max="770" width="14" style="14" bestFit="1" customWidth="1"/>
    <col min="771" max="771" width="12.85546875" style="14" bestFit="1" customWidth="1"/>
    <col min="772" max="772" width="14" style="14" bestFit="1" customWidth="1"/>
    <col min="773" max="774" width="12.85546875" style="14" bestFit="1" customWidth="1"/>
    <col min="775" max="775" width="14" style="14" bestFit="1" customWidth="1"/>
    <col min="776" max="777" width="12.85546875" style="14" bestFit="1" customWidth="1"/>
    <col min="778" max="778" width="14" style="14" bestFit="1" customWidth="1"/>
    <col min="779" max="780" width="12.85546875" style="14" bestFit="1" customWidth="1"/>
    <col min="781" max="781" width="14" style="14" bestFit="1" customWidth="1"/>
    <col min="782" max="782" width="14.42578125" style="14" bestFit="1" customWidth="1"/>
    <col min="783" max="1024" width="9.140625" style="14"/>
    <col min="1025" max="1025" width="14.42578125" style="14" customWidth="1"/>
    <col min="1026" max="1026" width="14" style="14" bestFit="1" customWidth="1"/>
    <col min="1027" max="1027" width="12.85546875" style="14" bestFit="1" customWidth="1"/>
    <col min="1028" max="1028" width="14" style="14" bestFit="1" customWidth="1"/>
    <col min="1029" max="1030" width="12.85546875" style="14" bestFit="1" customWidth="1"/>
    <col min="1031" max="1031" width="14" style="14" bestFit="1" customWidth="1"/>
    <col min="1032" max="1033" width="12.85546875" style="14" bestFit="1" customWidth="1"/>
    <col min="1034" max="1034" width="14" style="14" bestFit="1" customWidth="1"/>
    <col min="1035" max="1036" width="12.85546875" style="14" bestFit="1" customWidth="1"/>
    <col min="1037" max="1037" width="14" style="14" bestFit="1" customWidth="1"/>
    <col min="1038" max="1038" width="14.42578125" style="14" bestFit="1" customWidth="1"/>
    <col min="1039" max="1280" width="9.140625" style="14"/>
    <col min="1281" max="1281" width="14.42578125" style="14" customWidth="1"/>
    <col min="1282" max="1282" width="14" style="14" bestFit="1" customWidth="1"/>
    <col min="1283" max="1283" width="12.85546875" style="14" bestFit="1" customWidth="1"/>
    <col min="1284" max="1284" width="14" style="14" bestFit="1" customWidth="1"/>
    <col min="1285" max="1286" width="12.85546875" style="14" bestFit="1" customWidth="1"/>
    <col min="1287" max="1287" width="14" style="14" bestFit="1" customWidth="1"/>
    <col min="1288" max="1289" width="12.85546875" style="14" bestFit="1" customWidth="1"/>
    <col min="1290" max="1290" width="14" style="14" bestFit="1" customWidth="1"/>
    <col min="1291" max="1292" width="12.85546875" style="14" bestFit="1" customWidth="1"/>
    <col min="1293" max="1293" width="14" style="14" bestFit="1" customWidth="1"/>
    <col min="1294" max="1294" width="14.42578125" style="14" bestFit="1" customWidth="1"/>
    <col min="1295" max="1536" width="9.140625" style="14"/>
    <col min="1537" max="1537" width="14.42578125" style="14" customWidth="1"/>
    <col min="1538" max="1538" width="14" style="14" bestFit="1" customWidth="1"/>
    <col min="1539" max="1539" width="12.85546875" style="14" bestFit="1" customWidth="1"/>
    <col min="1540" max="1540" width="14" style="14" bestFit="1" customWidth="1"/>
    <col min="1541" max="1542" width="12.85546875" style="14" bestFit="1" customWidth="1"/>
    <col min="1543" max="1543" width="14" style="14" bestFit="1" customWidth="1"/>
    <col min="1544" max="1545" width="12.85546875" style="14" bestFit="1" customWidth="1"/>
    <col min="1546" max="1546" width="14" style="14" bestFit="1" customWidth="1"/>
    <col min="1547" max="1548" width="12.85546875" style="14" bestFit="1" customWidth="1"/>
    <col min="1549" max="1549" width="14" style="14" bestFit="1" customWidth="1"/>
    <col min="1550" max="1550" width="14.42578125" style="14" bestFit="1" customWidth="1"/>
    <col min="1551" max="1792" width="9.140625" style="14"/>
    <col min="1793" max="1793" width="14.42578125" style="14" customWidth="1"/>
    <col min="1794" max="1794" width="14" style="14" bestFit="1" customWidth="1"/>
    <col min="1795" max="1795" width="12.85546875" style="14" bestFit="1" customWidth="1"/>
    <col min="1796" max="1796" width="14" style="14" bestFit="1" customWidth="1"/>
    <col min="1797" max="1798" width="12.85546875" style="14" bestFit="1" customWidth="1"/>
    <col min="1799" max="1799" width="14" style="14" bestFit="1" customWidth="1"/>
    <col min="1800" max="1801" width="12.85546875" style="14" bestFit="1" customWidth="1"/>
    <col min="1802" max="1802" width="14" style="14" bestFit="1" customWidth="1"/>
    <col min="1803" max="1804" width="12.85546875" style="14" bestFit="1" customWidth="1"/>
    <col min="1805" max="1805" width="14" style="14" bestFit="1" customWidth="1"/>
    <col min="1806" max="1806" width="14.42578125" style="14" bestFit="1" customWidth="1"/>
    <col min="1807" max="2048" width="9.140625" style="14"/>
    <col min="2049" max="2049" width="14.42578125" style="14" customWidth="1"/>
    <col min="2050" max="2050" width="14" style="14" bestFit="1" customWidth="1"/>
    <col min="2051" max="2051" width="12.85546875" style="14" bestFit="1" customWidth="1"/>
    <col min="2052" max="2052" width="14" style="14" bestFit="1" customWidth="1"/>
    <col min="2053" max="2054" width="12.85546875" style="14" bestFit="1" customWidth="1"/>
    <col min="2055" max="2055" width="14" style="14" bestFit="1" customWidth="1"/>
    <col min="2056" max="2057" width="12.85546875" style="14" bestFit="1" customWidth="1"/>
    <col min="2058" max="2058" width="14" style="14" bestFit="1" customWidth="1"/>
    <col min="2059" max="2060" width="12.85546875" style="14" bestFit="1" customWidth="1"/>
    <col min="2061" max="2061" width="14" style="14" bestFit="1" customWidth="1"/>
    <col min="2062" max="2062" width="14.42578125" style="14" bestFit="1" customWidth="1"/>
    <col min="2063" max="2304" width="9.140625" style="14"/>
    <col min="2305" max="2305" width="14.42578125" style="14" customWidth="1"/>
    <col min="2306" max="2306" width="14" style="14" bestFit="1" customWidth="1"/>
    <col min="2307" max="2307" width="12.85546875" style="14" bestFit="1" customWidth="1"/>
    <col min="2308" max="2308" width="14" style="14" bestFit="1" customWidth="1"/>
    <col min="2309" max="2310" width="12.85546875" style="14" bestFit="1" customWidth="1"/>
    <col min="2311" max="2311" width="14" style="14" bestFit="1" customWidth="1"/>
    <col min="2312" max="2313" width="12.85546875" style="14" bestFit="1" customWidth="1"/>
    <col min="2314" max="2314" width="14" style="14" bestFit="1" customWidth="1"/>
    <col min="2315" max="2316" width="12.85546875" style="14" bestFit="1" customWidth="1"/>
    <col min="2317" max="2317" width="14" style="14" bestFit="1" customWidth="1"/>
    <col min="2318" max="2318" width="14.42578125" style="14" bestFit="1" customWidth="1"/>
    <col min="2319" max="2560" width="9.140625" style="14"/>
    <col min="2561" max="2561" width="14.42578125" style="14" customWidth="1"/>
    <col min="2562" max="2562" width="14" style="14" bestFit="1" customWidth="1"/>
    <col min="2563" max="2563" width="12.85546875" style="14" bestFit="1" customWidth="1"/>
    <col min="2564" max="2564" width="14" style="14" bestFit="1" customWidth="1"/>
    <col min="2565" max="2566" width="12.85546875" style="14" bestFit="1" customWidth="1"/>
    <col min="2567" max="2567" width="14" style="14" bestFit="1" customWidth="1"/>
    <col min="2568" max="2569" width="12.85546875" style="14" bestFit="1" customWidth="1"/>
    <col min="2570" max="2570" width="14" style="14" bestFit="1" customWidth="1"/>
    <col min="2571" max="2572" width="12.85546875" style="14" bestFit="1" customWidth="1"/>
    <col min="2573" max="2573" width="14" style="14" bestFit="1" customWidth="1"/>
    <col min="2574" max="2574" width="14.42578125" style="14" bestFit="1" customWidth="1"/>
    <col min="2575" max="2816" width="9.140625" style="14"/>
    <col min="2817" max="2817" width="14.42578125" style="14" customWidth="1"/>
    <col min="2818" max="2818" width="14" style="14" bestFit="1" customWidth="1"/>
    <col min="2819" max="2819" width="12.85546875" style="14" bestFit="1" customWidth="1"/>
    <col min="2820" max="2820" width="14" style="14" bestFit="1" customWidth="1"/>
    <col min="2821" max="2822" width="12.85546875" style="14" bestFit="1" customWidth="1"/>
    <col min="2823" max="2823" width="14" style="14" bestFit="1" customWidth="1"/>
    <col min="2824" max="2825" width="12.85546875" style="14" bestFit="1" customWidth="1"/>
    <col min="2826" max="2826" width="14" style="14" bestFit="1" customWidth="1"/>
    <col min="2827" max="2828" width="12.85546875" style="14" bestFit="1" customWidth="1"/>
    <col min="2829" max="2829" width="14" style="14" bestFit="1" customWidth="1"/>
    <col min="2830" max="2830" width="14.42578125" style="14" bestFit="1" customWidth="1"/>
    <col min="2831" max="3072" width="9.140625" style="14"/>
    <col min="3073" max="3073" width="14.42578125" style="14" customWidth="1"/>
    <col min="3074" max="3074" width="14" style="14" bestFit="1" customWidth="1"/>
    <col min="3075" max="3075" width="12.85546875" style="14" bestFit="1" customWidth="1"/>
    <col min="3076" max="3076" width="14" style="14" bestFit="1" customWidth="1"/>
    <col min="3077" max="3078" width="12.85546875" style="14" bestFit="1" customWidth="1"/>
    <col min="3079" max="3079" width="14" style="14" bestFit="1" customWidth="1"/>
    <col min="3080" max="3081" width="12.85546875" style="14" bestFit="1" customWidth="1"/>
    <col min="3082" max="3082" width="14" style="14" bestFit="1" customWidth="1"/>
    <col min="3083" max="3084" width="12.85546875" style="14" bestFit="1" customWidth="1"/>
    <col min="3085" max="3085" width="14" style="14" bestFit="1" customWidth="1"/>
    <col min="3086" max="3086" width="14.42578125" style="14" bestFit="1" customWidth="1"/>
    <col min="3087" max="3328" width="9.140625" style="14"/>
    <col min="3329" max="3329" width="14.42578125" style="14" customWidth="1"/>
    <col min="3330" max="3330" width="14" style="14" bestFit="1" customWidth="1"/>
    <col min="3331" max="3331" width="12.85546875" style="14" bestFit="1" customWidth="1"/>
    <col min="3332" max="3332" width="14" style="14" bestFit="1" customWidth="1"/>
    <col min="3333" max="3334" width="12.85546875" style="14" bestFit="1" customWidth="1"/>
    <col min="3335" max="3335" width="14" style="14" bestFit="1" customWidth="1"/>
    <col min="3336" max="3337" width="12.85546875" style="14" bestFit="1" customWidth="1"/>
    <col min="3338" max="3338" width="14" style="14" bestFit="1" customWidth="1"/>
    <col min="3339" max="3340" width="12.85546875" style="14" bestFit="1" customWidth="1"/>
    <col min="3341" max="3341" width="14" style="14" bestFit="1" customWidth="1"/>
    <col min="3342" max="3342" width="14.42578125" style="14" bestFit="1" customWidth="1"/>
    <col min="3343" max="3584" width="9.140625" style="14"/>
    <col min="3585" max="3585" width="14.42578125" style="14" customWidth="1"/>
    <col min="3586" max="3586" width="14" style="14" bestFit="1" customWidth="1"/>
    <col min="3587" max="3587" width="12.85546875" style="14" bestFit="1" customWidth="1"/>
    <col min="3588" max="3588" width="14" style="14" bestFit="1" customWidth="1"/>
    <col min="3589" max="3590" width="12.85546875" style="14" bestFit="1" customWidth="1"/>
    <col min="3591" max="3591" width="14" style="14" bestFit="1" customWidth="1"/>
    <col min="3592" max="3593" width="12.85546875" style="14" bestFit="1" customWidth="1"/>
    <col min="3594" max="3594" width="14" style="14" bestFit="1" customWidth="1"/>
    <col min="3595" max="3596" width="12.85546875" style="14" bestFit="1" customWidth="1"/>
    <col min="3597" max="3597" width="14" style="14" bestFit="1" customWidth="1"/>
    <col min="3598" max="3598" width="14.42578125" style="14" bestFit="1" customWidth="1"/>
    <col min="3599" max="3840" width="9.140625" style="14"/>
    <col min="3841" max="3841" width="14.42578125" style="14" customWidth="1"/>
    <col min="3842" max="3842" width="14" style="14" bestFit="1" customWidth="1"/>
    <col min="3843" max="3843" width="12.85546875" style="14" bestFit="1" customWidth="1"/>
    <col min="3844" max="3844" width="14" style="14" bestFit="1" customWidth="1"/>
    <col min="3845" max="3846" width="12.85546875" style="14" bestFit="1" customWidth="1"/>
    <col min="3847" max="3847" width="14" style="14" bestFit="1" customWidth="1"/>
    <col min="3848" max="3849" width="12.85546875" style="14" bestFit="1" customWidth="1"/>
    <col min="3850" max="3850" width="14" style="14" bestFit="1" customWidth="1"/>
    <col min="3851" max="3852" width="12.85546875" style="14" bestFit="1" customWidth="1"/>
    <col min="3853" max="3853" width="14" style="14" bestFit="1" customWidth="1"/>
    <col min="3854" max="3854" width="14.42578125" style="14" bestFit="1" customWidth="1"/>
    <col min="3855" max="4096" width="9.140625" style="14"/>
    <col min="4097" max="4097" width="14.42578125" style="14" customWidth="1"/>
    <col min="4098" max="4098" width="14" style="14" bestFit="1" customWidth="1"/>
    <col min="4099" max="4099" width="12.85546875" style="14" bestFit="1" customWidth="1"/>
    <col min="4100" max="4100" width="14" style="14" bestFit="1" customWidth="1"/>
    <col min="4101" max="4102" width="12.85546875" style="14" bestFit="1" customWidth="1"/>
    <col min="4103" max="4103" width="14" style="14" bestFit="1" customWidth="1"/>
    <col min="4104" max="4105" width="12.85546875" style="14" bestFit="1" customWidth="1"/>
    <col min="4106" max="4106" width="14" style="14" bestFit="1" customWidth="1"/>
    <col min="4107" max="4108" width="12.85546875" style="14" bestFit="1" customWidth="1"/>
    <col min="4109" max="4109" width="14" style="14" bestFit="1" customWidth="1"/>
    <col min="4110" max="4110" width="14.42578125" style="14" bestFit="1" customWidth="1"/>
    <col min="4111" max="4352" width="9.140625" style="14"/>
    <col min="4353" max="4353" width="14.42578125" style="14" customWidth="1"/>
    <col min="4354" max="4354" width="14" style="14" bestFit="1" customWidth="1"/>
    <col min="4355" max="4355" width="12.85546875" style="14" bestFit="1" customWidth="1"/>
    <col min="4356" max="4356" width="14" style="14" bestFit="1" customWidth="1"/>
    <col min="4357" max="4358" width="12.85546875" style="14" bestFit="1" customWidth="1"/>
    <col min="4359" max="4359" width="14" style="14" bestFit="1" customWidth="1"/>
    <col min="4360" max="4361" width="12.85546875" style="14" bestFit="1" customWidth="1"/>
    <col min="4362" max="4362" width="14" style="14" bestFit="1" customWidth="1"/>
    <col min="4363" max="4364" width="12.85546875" style="14" bestFit="1" customWidth="1"/>
    <col min="4365" max="4365" width="14" style="14" bestFit="1" customWidth="1"/>
    <col min="4366" max="4366" width="14.42578125" style="14" bestFit="1" customWidth="1"/>
    <col min="4367" max="4608" width="9.140625" style="14"/>
    <col min="4609" max="4609" width="14.42578125" style="14" customWidth="1"/>
    <col min="4610" max="4610" width="14" style="14" bestFit="1" customWidth="1"/>
    <col min="4611" max="4611" width="12.85546875" style="14" bestFit="1" customWidth="1"/>
    <col min="4612" max="4612" width="14" style="14" bestFit="1" customWidth="1"/>
    <col min="4613" max="4614" width="12.85546875" style="14" bestFit="1" customWidth="1"/>
    <col min="4615" max="4615" width="14" style="14" bestFit="1" customWidth="1"/>
    <col min="4616" max="4617" width="12.85546875" style="14" bestFit="1" customWidth="1"/>
    <col min="4618" max="4618" width="14" style="14" bestFit="1" customWidth="1"/>
    <col min="4619" max="4620" width="12.85546875" style="14" bestFit="1" customWidth="1"/>
    <col min="4621" max="4621" width="14" style="14" bestFit="1" customWidth="1"/>
    <col min="4622" max="4622" width="14.42578125" style="14" bestFit="1" customWidth="1"/>
    <col min="4623" max="4864" width="9.140625" style="14"/>
    <col min="4865" max="4865" width="14.42578125" style="14" customWidth="1"/>
    <col min="4866" max="4866" width="14" style="14" bestFit="1" customWidth="1"/>
    <col min="4867" max="4867" width="12.85546875" style="14" bestFit="1" customWidth="1"/>
    <col min="4868" max="4868" width="14" style="14" bestFit="1" customWidth="1"/>
    <col min="4869" max="4870" width="12.85546875" style="14" bestFit="1" customWidth="1"/>
    <col min="4871" max="4871" width="14" style="14" bestFit="1" customWidth="1"/>
    <col min="4872" max="4873" width="12.85546875" style="14" bestFit="1" customWidth="1"/>
    <col min="4874" max="4874" width="14" style="14" bestFit="1" customWidth="1"/>
    <col min="4875" max="4876" width="12.85546875" style="14" bestFit="1" customWidth="1"/>
    <col min="4877" max="4877" width="14" style="14" bestFit="1" customWidth="1"/>
    <col min="4878" max="4878" width="14.42578125" style="14" bestFit="1" customWidth="1"/>
    <col min="4879" max="5120" width="9.140625" style="14"/>
    <col min="5121" max="5121" width="14.42578125" style="14" customWidth="1"/>
    <col min="5122" max="5122" width="14" style="14" bestFit="1" customWidth="1"/>
    <col min="5123" max="5123" width="12.85546875" style="14" bestFit="1" customWidth="1"/>
    <col min="5124" max="5124" width="14" style="14" bestFit="1" customWidth="1"/>
    <col min="5125" max="5126" width="12.85546875" style="14" bestFit="1" customWidth="1"/>
    <col min="5127" max="5127" width="14" style="14" bestFit="1" customWidth="1"/>
    <col min="5128" max="5129" width="12.85546875" style="14" bestFit="1" customWidth="1"/>
    <col min="5130" max="5130" width="14" style="14" bestFit="1" customWidth="1"/>
    <col min="5131" max="5132" width="12.85546875" style="14" bestFit="1" customWidth="1"/>
    <col min="5133" max="5133" width="14" style="14" bestFit="1" customWidth="1"/>
    <col min="5134" max="5134" width="14.42578125" style="14" bestFit="1" customWidth="1"/>
    <col min="5135" max="5376" width="9.140625" style="14"/>
    <col min="5377" max="5377" width="14.42578125" style="14" customWidth="1"/>
    <col min="5378" max="5378" width="14" style="14" bestFit="1" customWidth="1"/>
    <col min="5379" max="5379" width="12.85546875" style="14" bestFit="1" customWidth="1"/>
    <col min="5380" max="5380" width="14" style="14" bestFit="1" customWidth="1"/>
    <col min="5381" max="5382" width="12.85546875" style="14" bestFit="1" customWidth="1"/>
    <col min="5383" max="5383" width="14" style="14" bestFit="1" customWidth="1"/>
    <col min="5384" max="5385" width="12.85546875" style="14" bestFit="1" customWidth="1"/>
    <col min="5386" max="5386" width="14" style="14" bestFit="1" customWidth="1"/>
    <col min="5387" max="5388" width="12.85546875" style="14" bestFit="1" customWidth="1"/>
    <col min="5389" max="5389" width="14" style="14" bestFit="1" customWidth="1"/>
    <col min="5390" max="5390" width="14.42578125" style="14" bestFit="1" customWidth="1"/>
    <col min="5391" max="5632" width="9.140625" style="14"/>
    <col min="5633" max="5633" width="14.42578125" style="14" customWidth="1"/>
    <col min="5634" max="5634" width="14" style="14" bestFit="1" customWidth="1"/>
    <col min="5635" max="5635" width="12.85546875" style="14" bestFit="1" customWidth="1"/>
    <col min="5636" max="5636" width="14" style="14" bestFit="1" customWidth="1"/>
    <col min="5637" max="5638" width="12.85546875" style="14" bestFit="1" customWidth="1"/>
    <col min="5639" max="5639" width="14" style="14" bestFit="1" customWidth="1"/>
    <col min="5640" max="5641" width="12.85546875" style="14" bestFit="1" customWidth="1"/>
    <col min="5642" max="5642" width="14" style="14" bestFit="1" customWidth="1"/>
    <col min="5643" max="5644" width="12.85546875" style="14" bestFit="1" customWidth="1"/>
    <col min="5645" max="5645" width="14" style="14" bestFit="1" customWidth="1"/>
    <col min="5646" max="5646" width="14.42578125" style="14" bestFit="1" customWidth="1"/>
    <col min="5647" max="5888" width="9.140625" style="14"/>
    <col min="5889" max="5889" width="14.42578125" style="14" customWidth="1"/>
    <col min="5890" max="5890" width="14" style="14" bestFit="1" customWidth="1"/>
    <col min="5891" max="5891" width="12.85546875" style="14" bestFit="1" customWidth="1"/>
    <col min="5892" max="5892" width="14" style="14" bestFit="1" customWidth="1"/>
    <col min="5893" max="5894" width="12.85546875" style="14" bestFit="1" customWidth="1"/>
    <col min="5895" max="5895" width="14" style="14" bestFit="1" customWidth="1"/>
    <col min="5896" max="5897" width="12.85546875" style="14" bestFit="1" customWidth="1"/>
    <col min="5898" max="5898" width="14" style="14" bestFit="1" customWidth="1"/>
    <col min="5899" max="5900" width="12.85546875" style="14" bestFit="1" customWidth="1"/>
    <col min="5901" max="5901" width="14" style="14" bestFit="1" customWidth="1"/>
    <col min="5902" max="5902" width="14.42578125" style="14" bestFit="1" customWidth="1"/>
    <col min="5903" max="6144" width="9.140625" style="14"/>
    <col min="6145" max="6145" width="14.42578125" style="14" customWidth="1"/>
    <col min="6146" max="6146" width="14" style="14" bestFit="1" customWidth="1"/>
    <col min="6147" max="6147" width="12.85546875" style="14" bestFit="1" customWidth="1"/>
    <col min="6148" max="6148" width="14" style="14" bestFit="1" customWidth="1"/>
    <col min="6149" max="6150" width="12.85546875" style="14" bestFit="1" customWidth="1"/>
    <col min="6151" max="6151" width="14" style="14" bestFit="1" customWidth="1"/>
    <col min="6152" max="6153" width="12.85546875" style="14" bestFit="1" customWidth="1"/>
    <col min="6154" max="6154" width="14" style="14" bestFit="1" customWidth="1"/>
    <col min="6155" max="6156" width="12.85546875" style="14" bestFit="1" customWidth="1"/>
    <col min="6157" max="6157" width="14" style="14" bestFit="1" customWidth="1"/>
    <col min="6158" max="6158" width="14.42578125" style="14" bestFit="1" customWidth="1"/>
    <col min="6159" max="6400" width="9.140625" style="14"/>
    <col min="6401" max="6401" width="14.42578125" style="14" customWidth="1"/>
    <col min="6402" max="6402" width="14" style="14" bestFit="1" customWidth="1"/>
    <col min="6403" max="6403" width="12.85546875" style="14" bestFit="1" customWidth="1"/>
    <col min="6404" max="6404" width="14" style="14" bestFit="1" customWidth="1"/>
    <col min="6405" max="6406" width="12.85546875" style="14" bestFit="1" customWidth="1"/>
    <col min="6407" max="6407" width="14" style="14" bestFit="1" customWidth="1"/>
    <col min="6408" max="6409" width="12.85546875" style="14" bestFit="1" customWidth="1"/>
    <col min="6410" max="6410" width="14" style="14" bestFit="1" customWidth="1"/>
    <col min="6411" max="6412" width="12.85546875" style="14" bestFit="1" customWidth="1"/>
    <col min="6413" max="6413" width="14" style="14" bestFit="1" customWidth="1"/>
    <col min="6414" max="6414" width="14.42578125" style="14" bestFit="1" customWidth="1"/>
    <col min="6415" max="6656" width="9.140625" style="14"/>
    <col min="6657" max="6657" width="14.42578125" style="14" customWidth="1"/>
    <col min="6658" max="6658" width="14" style="14" bestFit="1" customWidth="1"/>
    <col min="6659" max="6659" width="12.85546875" style="14" bestFit="1" customWidth="1"/>
    <col min="6660" max="6660" width="14" style="14" bestFit="1" customWidth="1"/>
    <col min="6661" max="6662" width="12.85546875" style="14" bestFit="1" customWidth="1"/>
    <col min="6663" max="6663" width="14" style="14" bestFit="1" customWidth="1"/>
    <col min="6664" max="6665" width="12.85546875" style="14" bestFit="1" customWidth="1"/>
    <col min="6666" max="6666" width="14" style="14" bestFit="1" customWidth="1"/>
    <col min="6667" max="6668" width="12.85546875" style="14" bestFit="1" customWidth="1"/>
    <col min="6669" max="6669" width="14" style="14" bestFit="1" customWidth="1"/>
    <col min="6670" max="6670" width="14.42578125" style="14" bestFit="1" customWidth="1"/>
    <col min="6671" max="6912" width="9.140625" style="14"/>
    <col min="6913" max="6913" width="14.42578125" style="14" customWidth="1"/>
    <col min="6914" max="6914" width="14" style="14" bestFit="1" customWidth="1"/>
    <col min="6915" max="6915" width="12.85546875" style="14" bestFit="1" customWidth="1"/>
    <col min="6916" max="6916" width="14" style="14" bestFit="1" customWidth="1"/>
    <col min="6917" max="6918" width="12.85546875" style="14" bestFit="1" customWidth="1"/>
    <col min="6919" max="6919" width="14" style="14" bestFit="1" customWidth="1"/>
    <col min="6920" max="6921" width="12.85546875" style="14" bestFit="1" customWidth="1"/>
    <col min="6922" max="6922" width="14" style="14" bestFit="1" customWidth="1"/>
    <col min="6923" max="6924" width="12.85546875" style="14" bestFit="1" customWidth="1"/>
    <col min="6925" max="6925" width="14" style="14" bestFit="1" customWidth="1"/>
    <col min="6926" max="6926" width="14.42578125" style="14" bestFit="1" customWidth="1"/>
    <col min="6927" max="7168" width="9.140625" style="14"/>
    <col min="7169" max="7169" width="14.42578125" style="14" customWidth="1"/>
    <col min="7170" max="7170" width="14" style="14" bestFit="1" customWidth="1"/>
    <col min="7171" max="7171" width="12.85546875" style="14" bestFit="1" customWidth="1"/>
    <col min="7172" max="7172" width="14" style="14" bestFit="1" customWidth="1"/>
    <col min="7173" max="7174" width="12.85546875" style="14" bestFit="1" customWidth="1"/>
    <col min="7175" max="7175" width="14" style="14" bestFit="1" customWidth="1"/>
    <col min="7176" max="7177" width="12.85546875" style="14" bestFit="1" customWidth="1"/>
    <col min="7178" max="7178" width="14" style="14" bestFit="1" customWidth="1"/>
    <col min="7179" max="7180" width="12.85546875" style="14" bestFit="1" customWidth="1"/>
    <col min="7181" max="7181" width="14" style="14" bestFit="1" customWidth="1"/>
    <col min="7182" max="7182" width="14.42578125" style="14" bestFit="1" customWidth="1"/>
    <col min="7183" max="7424" width="9.140625" style="14"/>
    <col min="7425" max="7425" width="14.42578125" style="14" customWidth="1"/>
    <col min="7426" max="7426" width="14" style="14" bestFit="1" customWidth="1"/>
    <col min="7427" max="7427" width="12.85546875" style="14" bestFit="1" customWidth="1"/>
    <col min="7428" max="7428" width="14" style="14" bestFit="1" customWidth="1"/>
    <col min="7429" max="7430" width="12.85546875" style="14" bestFit="1" customWidth="1"/>
    <col min="7431" max="7431" width="14" style="14" bestFit="1" customWidth="1"/>
    <col min="7432" max="7433" width="12.85546875" style="14" bestFit="1" customWidth="1"/>
    <col min="7434" max="7434" width="14" style="14" bestFit="1" customWidth="1"/>
    <col min="7435" max="7436" width="12.85546875" style="14" bestFit="1" customWidth="1"/>
    <col min="7437" max="7437" width="14" style="14" bestFit="1" customWidth="1"/>
    <col min="7438" max="7438" width="14.42578125" style="14" bestFit="1" customWidth="1"/>
    <col min="7439" max="7680" width="9.140625" style="14"/>
    <col min="7681" max="7681" width="14.42578125" style="14" customWidth="1"/>
    <col min="7682" max="7682" width="14" style="14" bestFit="1" customWidth="1"/>
    <col min="7683" max="7683" width="12.85546875" style="14" bestFit="1" customWidth="1"/>
    <col min="7684" max="7684" width="14" style="14" bestFit="1" customWidth="1"/>
    <col min="7685" max="7686" width="12.85546875" style="14" bestFit="1" customWidth="1"/>
    <col min="7687" max="7687" width="14" style="14" bestFit="1" customWidth="1"/>
    <col min="7688" max="7689" width="12.85546875" style="14" bestFit="1" customWidth="1"/>
    <col min="7690" max="7690" width="14" style="14" bestFit="1" customWidth="1"/>
    <col min="7691" max="7692" width="12.85546875" style="14" bestFit="1" customWidth="1"/>
    <col min="7693" max="7693" width="14" style="14" bestFit="1" customWidth="1"/>
    <col min="7694" max="7694" width="14.42578125" style="14" bestFit="1" customWidth="1"/>
    <col min="7695" max="7936" width="9.140625" style="14"/>
    <col min="7937" max="7937" width="14.42578125" style="14" customWidth="1"/>
    <col min="7938" max="7938" width="14" style="14" bestFit="1" customWidth="1"/>
    <col min="7939" max="7939" width="12.85546875" style="14" bestFit="1" customWidth="1"/>
    <col min="7940" max="7940" width="14" style="14" bestFit="1" customWidth="1"/>
    <col min="7941" max="7942" width="12.85546875" style="14" bestFit="1" customWidth="1"/>
    <col min="7943" max="7943" width="14" style="14" bestFit="1" customWidth="1"/>
    <col min="7944" max="7945" width="12.85546875" style="14" bestFit="1" customWidth="1"/>
    <col min="7946" max="7946" width="14" style="14" bestFit="1" customWidth="1"/>
    <col min="7947" max="7948" width="12.85546875" style="14" bestFit="1" customWidth="1"/>
    <col min="7949" max="7949" width="14" style="14" bestFit="1" customWidth="1"/>
    <col min="7950" max="7950" width="14.42578125" style="14" bestFit="1" customWidth="1"/>
    <col min="7951" max="8192" width="9.140625" style="14"/>
    <col min="8193" max="8193" width="14.42578125" style="14" customWidth="1"/>
    <col min="8194" max="8194" width="14" style="14" bestFit="1" customWidth="1"/>
    <col min="8195" max="8195" width="12.85546875" style="14" bestFit="1" customWidth="1"/>
    <col min="8196" max="8196" width="14" style="14" bestFit="1" customWidth="1"/>
    <col min="8197" max="8198" width="12.85546875" style="14" bestFit="1" customWidth="1"/>
    <col min="8199" max="8199" width="14" style="14" bestFit="1" customWidth="1"/>
    <col min="8200" max="8201" width="12.85546875" style="14" bestFit="1" customWidth="1"/>
    <col min="8202" max="8202" width="14" style="14" bestFit="1" customWidth="1"/>
    <col min="8203" max="8204" width="12.85546875" style="14" bestFit="1" customWidth="1"/>
    <col min="8205" max="8205" width="14" style="14" bestFit="1" customWidth="1"/>
    <col min="8206" max="8206" width="14.42578125" style="14" bestFit="1" customWidth="1"/>
    <col min="8207" max="8448" width="9.140625" style="14"/>
    <col min="8449" max="8449" width="14.42578125" style="14" customWidth="1"/>
    <col min="8450" max="8450" width="14" style="14" bestFit="1" customWidth="1"/>
    <col min="8451" max="8451" width="12.85546875" style="14" bestFit="1" customWidth="1"/>
    <col min="8452" max="8452" width="14" style="14" bestFit="1" customWidth="1"/>
    <col min="8453" max="8454" width="12.85546875" style="14" bestFit="1" customWidth="1"/>
    <col min="8455" max="8455" width="14" style="14" bestFit="1" customWidth="1"/>
    <col min="8456" max="8457" width="12.85546875" style="14" bestFit="1" customWidth="1"/>
    <col min="8458" max="8458" width="14" style="14" bestFit="1" customWidth="1"/>
    <col min="8459" max="8460" width="12.85546875" style="14" bestFit="1" customWidth="1"/>
    <col min="8461" max="8461" width="14" style="14" bestFit="1" customWidth="1"/>
    <col min="8462" max="8462" width="14.42578125" style="14" bestFit="1" customWidth="1"/>
    <col min="8463" max="8704" width="9.140625" style="14"/>
    <col min="8705" max="8705" width="14.42578125" style="14" customWidth="1"/>
    <col min="8706" max="8706" width="14" style="14" bestFit="1" customWidth="1"/>
    <col min="8707" max="8707" width="12.85546875" style="14" bestFit="1" customWidth="1"/>
    <col min="8708" max="8708" width="14" style="14" bestFit="1" customWidth="1"/>
    <col min="8709" max="8710" width="12.85546875" style="14" bestFit="1" customWidth="1"/>
    <col min="8711" max="8711" width="14" style="14" bestFit="1" customWidth="1"/>
    <col min="8712" max="8713" width="12.85546875" style="14" bestFit="1" customWidth="1"/>
    <col min="8714" max="8714" width="14" style="14" bestFit="1" customWidth="1"/>
    <col min="8715" max="8716" width="12.85546875" style="14" bestFit="1" customWidth="1"/>
    <col min="8717" max="8717" width="14" style="14" bestFit="1" customWidth="1"/>
    <col min="8718" max="8718" width="14.42578125" style="14" bestFit="1" customWidth="1"/>
    <col min="8719" max="8960" width="9.140625" style="14"/>
    <col min="8961" max="8961" width="14.42578125" style="14" customWidth="1"/>
    <col min="8962" max="8962" width="14" style="14" bestFit="1" customWidth="1"/>
    <col min="8963" max="8963" width="12.85546875" style="14" bestFit="1" customWidth="1"/>
    <col min="8964" max="8964" width="14" style="14" bestFit="1" customWidth="1"/>
    <col min="8965" max="8966" width="12.85546875" style="14" bestFit="1" customWidth="1"/>
    <col min="8967" max="8967" width="14" style="14" bestFit="1" customWidth="1"/>
    <col min="8968" max="8969" width="12.85546875" style="14" bestFit="1" customWidth="1"/>
    <col min="8970" max="8970" width="14" style="14" bestFit="1" customWidth="1"/>
    <col min="8971" max="8972" width="12.85546875" style="14" bestFit="1" customWidth="1"/>
    <col min="8973" max="8973" width="14" style="14" bestFit="1" customWidth="1"/>
    <col min="8974" max="8974" width="14.42578125" style="14" bestFit="1" customWidth="1"/>
    <col min="8975" max="9216" width="9.140625" style="14"/>
    <col min="9217" max="9217" width="14.42578125" style="14" customWidth="1"/>
    <col min="9218" max="9218" width="14" style="14" bestFit="1" customWidth="1"/>
    <col min="9219" max="9219" width="12.85546875" style="14" bestFit="1" customWidth="1"/>
    <col min="9220" max="9220" width="14" style="14" bestFit="1" customWidth="1"/>
    <col min="9221" max="9222" width="12.85546875" style="14" bestFit="1" customWidth="1"/>
    <col min="9223" max="9223" width="14" style="14" bestFit="1" customWidth="1"/>
    <col min="9224" max="9225" width="12.85546875" style="14" bestFit="1" customWidth="1"/>
    <col min="9226" max="9226" width="14" style="14" bestFit="1" customWidth="1"/>
    <col min="9227" max="9228" width="12.85546875" style="14" bestFit="1" customWidth="1"/>
    <col min="9229" max="9229" width="14" style="14" bestFit="1" customWidth="1"/>
    <col min="9230" max="9230" width="14.42578125" style="14" bestFit="1" customWidth="1"/>
    <col min="9231" max="9472" width="9.140625" style="14"/>
    <col min="9473" max="9473" width="14.42578125" style="14" customWidth="1"/>
    <col min="9474" max="9474" width="14" style="14" bestFit="1" customWidth="1"/>
    <col min="9475" max="9475" width="12.85546875" style="14" bestFit="1" customWidth="1"/>
    <col min="9476" max="9476" width="14" style="14" bestFit="1" customWidth="1"/>
    <col min="9477" max="9478" width="12.85546875" style="14" bestFit="1" customWidth="1"/>
    <col min="9479" max="9479" width="14" style="14" bestFit="1" customWidth="1"/>
    <col min="9480" max="9481" width="12.85546875" style="14" bestFit="1" customWidth="1"/>
    <col min="9482" max="9482" width="14" style="14" bestFit="1" customWidth="1"/>
    <col min="9483" max="9484" width="12.85546875" style="14" bestFit="1" customWidth="1"/>
    <col min="9485" max="9485" width="14" style="14" bestFit="1" customWidth="1"/>
    <col min="9486" max="9486" width="14.42578125" style="14" bestFit="1" customWidth="1"/>
    <col min="9487" max="9728" width="9.140625" style="14"/>
    <col min="9729" max="9729" width="14.42578125" style="14" customWidth="1"/>
    <col min="9730" max="9730" width="14" style="14" bestFit="1" customWidth="1"/>
    <col min="9731" max="9731" width="12.85546875" style="14" bestFit="1" customWidth="1"/>
    <col min="9732" max="9732" width="14" style="14" bestFit="1" customWidth="1"/>
    <col min="9733" max="9734" width="12.85546875" style="14" bestFit="1" customWidth="1"/>
    <col min="9735" max="9735" width="14" style="14" bestFit="1" customWidth="1"/>
    <col min="9736" max="9737" width="12.85546875" style="14" bestFit="1" customWidth="1"/>
    <col min="9738" max="9738" width="14" style="14" bestFit="1" customWidth="1"/>
    <col min="9739" max="9740" width="12.85546875" style="14" bestFit="1" customWidth="1"/>
    <col min="9741" max="9741" width="14" style="14" bestFit="1" customWidth="1"/>
    <col min="9742" max="9742" width="14.42578125" style="14" bestFit="1" customWidth="1"/>
    <col min="9743" max="9984" width="9.140625" style="14"/>
    <col min="9985" max="9985" width="14.42578125" style="14" customWidth="1"/>
    <col min="9986" max="9986" width="14" style="14" bestFit="1" customWidth="1"/>
    <col min="9987" max="9987" width="12.85546875" style="14" bestFit="1" customWidth="1"/>
    <col min="9988" max="9988" width="14" style="14" bestFit="1" customWidth="1"/>
    <col min="9989" max="9990" width="12.85546875" style="14" bestFit="1" customWidth="1"/>
    <col min="9991" max="9991" width="14" style="14" bestFit="1" customWidth="1"/>
    <col min="9992" max="9993" width="12.85546875" style="14" bestFit="1" customWidth="1"/>
    <col min="9994" max="9994" width="14" style="14" bestFit="1" customWidth="1"/>
    <col min="9995" max="9996" width="12.85546875" style="14" bestFit="1" customWidth="1"/>
    <col min="9997" max="9997" width="14" style="14" bestFit="1" customWidth="1"/>
    <col min="9998" max="9998" width="14.42578125" style="14" bestFit="1" customWidth="1"/>
    <col min="9999" max="10240" width="9.140625" style="14"/>
    <col min="10241" max="10241" width="14.42578125" style="14" customWidth="1"/>
    <col min="10242" max="10242" width="14" style="14" bestFit="1" customWidth="1"/>
    <col min="10243" max="10243" width="12.85546875" style="14" bestFit="1" customWidth="1"/>
    <col min="10244" max="10244" width="14" style="14" bestFit="1" customWidth="1"/>
    <col min="10245" max="10246" width="12.85546875" style="14" bestFit="1" customWidth="1"/>
    <col min="10247" max="10247" width="14" style="14" bestFit="1" customWidth="1"/>
    <col min="10248" max="10249" width="12.85546875" style="14" bestFit="1" customWidth="1"/>
    <col min="10250" max="10250" width="14" style="14" bestFit="1" customWidth="1"/>
    <col min="10251" max="10252" width="12.85546875" style="14" bestFit="1" customWidth="1"/>
    <col min="10253" max="10253" width="14" style="14" bestFit="1" customWidth="1"/>
    <col min="10254" max="10254" width="14.42578125" style="14" bestFit="1" customWidth="1"/>
    <col min="10255" max="10496" width="9.140625" style="14"/>
    <col min="10497" max="10497" width="14.42578125" style="14" customWidth="1"/>
    <col min="10498" max="10498" width="14" style="14" bestFit="1" customWidth="1"/>
    <col min="10499" max="10499" width="12.85546875" style="14" bestFit="1" customWidth="1"/>
    <col min="10500" max="10500" width="14" style="14" bestFit="1" customWidth="1"/>
    <col min="10501" max="10502" width="12.85546875" style="14" bestFit="1" customWidth="1"/>
    <col min="10503" max="10503" width="14" style="14" bestFit="1" customWidth="1"/>
    <col min="10504" max="10505" width="12.85546875" style="14" bestFit="1" customWidth="1"/>
    <col min="10506" max="10506" width="14" style="14" bestFit="1" customWidth="1"/>
    <col min="10507" max="10508" width="12.85546875" style="14" bestFit="1" customWidth="1"/>
    <col min="10509" max="10509" width="14" style="14" bestFit="1" customWidth="1"/>
    <col min="10510" max="10510" width="14.42578125" style="14" bestFit="1" customWidth="1"/>
    <col min="10511" max="10752" width="9.140625" style="14"/>
    <col min="10753" max="10753" width="14.42578125" style="14" customWidth="1"/>
    <col min="10754" max="10754" width="14" style="14" bestFit="1" customWidth="1"/>
    <col min="10755" max="10755" width="12.85546875" style="14" bestFit="1" customWidth="1"/>
    <col min="10756" max="10756" width="14" style="14" bestFit="1" customWidth="1"/>
    <col min="10757" max="10758" width="12.85546875" style="14" bestFit="1" customWidth="1"/>
    <col min="10759" max="10759" width="14" style="14" bestFit="1" customWidth="1"/>
    <col min="10760" max="10761" width="12.85546875" style="14" bestFit="1" customWidth="1"/>
    <col min="10762" max="10762" width="14" style="14" bestFit="1" customWidth="1"/>
    <col min="10763" max="10764" width="12.85546875" style="14" bestFit="1" customWidth="1"/>
    <col min="10765" max="10765" width="14" style="14" bestFit="1" customWidth="1"/>
    <col min="10766" max="10766" width="14.42578125" style="14" bestFit="1" customWidth="1"/>
    <col min="10767" max="11008" width="9.140625" style="14"/>
    <col min="11009" max="11009" width="14.42578125" style="14" customWidth="1"/>
    <col min="11010" max="11010" width="14" style="14" bestFit="1" customWidth="1"/>
    <col min="11011" max="11011" width="12.85546875" style="14" bestFit="1" customWidth="1"/>
    <col min="11012" max="11012" width="14" style="14" bestFit="1" customWidth="1"/>
    <col min="11013" max="11014" width="12.85546875" style="14" bestFit="1" customWidth="1"/>
    <col min="11015" max="11015" width="14" style="14" bestFit="1" customWidth="1"/>
    <col min="11016" max="11017" width="12.85546875" style="14" bestFit="1" customWidth="1"/>
    <col min="11018" max="11018" width="14" style="14" bestFit="1" customWidth="1"/>
    <col min="11019" max="11020" width="12.85546875" style="14" bestFit="1" customWidth="1"/>
    <col min="11021" max="11021" width="14" style="14" bestFit="1" customWidth="1"/>
    <col min="11022" max="11022" width="14.42578125" style="14" bestFit="1" customWidth="1"/>
    <col min="11023" max="11264" width="9.140625" style="14"/>
    <col min="11265" max="11265" width="14.42578125" style="14" customWidth="1"/>
    <col min="11266" max="11266" width="14" style="14" bestFit="1" customWidth="1"/>
    <col min="11267" max="11267" width="12.85546875" style="14" bestFit="1" customWidth="1"/>
    <col min="11268" max="11268" width="14" style="14" bestFit="1" customWidth="1"/>
    <col min="11269" max="11270" width="12.85546875" style="14" bestFit="1" customWidth="1"/>
    <col min="11271" max="11271" width="14" style="14" bestFit="1" customWidth="1"/>
    <col min="11272" max="11273" width="12.85546875" style="14" bestFit="1" customWidth="1"/>
    <col min="11274" max="11274" width="14" style="14" bestFit="1" customWidth="1"/>
    <col min="11275" max="11276" width="12.85546875" style="14" bestFit="1" customWidth="1"/>
    <col min="11277" max="11277" width="14" style="14" bestFit="1" customWidth="1"/>
    <col min="11278" max="11278" width="14.42578125" style="14" bestFit="1" customWidth="1"/>
    <col min="11279" max="11520" width="9.140625" style="14"/>
    <col min="11521" max="11521" width="14.42578125" style="14" customWidth="1"/>
    <col min="11522" max="11522" width="14" style="14" bestFit="1" customWidth="1"/>
    <col min="11523" max="11523" width="12.85546875" style="14" bestFit="1" customWidth="1"/>
    <col min="11524" max="11524" width="14" style="14" bestFit="1" customWidth="1"/>
    <col min="11525" max="11526" width="12.85546875" style="14" bestFit="1" customWidth="1"/>
    <col min="11527" max="11527" width="14" style="14" bestFit="1" customWidth="1"/>
    <col min="11528" max="11529" width="12.85546875" style="14" bestFit="1" customWidth="1"/>
    <col min="11530" max="11530" width="14" style="14" bestFit="1" customWidth="1"/>
    <col min="11531" max="11532" width="12.85546875" style="14" bestFit="1" customWidth="1"/>
    <col min="11533" max="11533" width="14" style="14" bestFit="1" customWidth="1"/>
    <col min="11534" max="11534" width="14.42578125" style="14" bestFit="1" customWidth="1"/>
    <col min="11535" max="11776" width="9.140625" style="14"/>
    <col min="11777" max="11777" width="14.42578125" style="14" customWidth="1"/>
    <col min="11778" max="11778" width="14" style="14" bestFit="1" customWidth="1"/>
    <col min="11779" max="11779" width="12.85546875" style="14" bestFit="1" customWidth="1"/>
    <col min="11780" max="11780" width="14" style="14" bestFit="1" customWidth="1"/>
    <col min="11781" max="11782" width="12.85546875" style="14" bestFit="1" customWidth="1"/>
    <col min="11783" max="11783" width="14" style="14" bestFit="1" customWidth="1"/>
    <col min="11784" max="11785" width="12.85546875" style="14" bestFit="1" customWidth="1"/>
    <col min="11786" max="11786" width="14" style="14" bestFit="1" customWidth="1"/>
    <col min="11787" max="11788" width="12.85546875" style="14" bestFit="1" customWidth="1"/>
    <col min="11789" max="11789" width="14" style="14" bestFit="1" customWidth="1"/>
    <col min="11790" max="11790" width="14.42578125" style="14" bestFit="1" customWidth="1"/>
    <col min="11791" max="12032" width="9.140625" style="14"/>
    <col min="12033" max="12033" width="14.42578125" style="14" customWidth="1"/>
    <col min="12034" max="12034" width="14" style="14" bestFit="1" customWidth="1"/>
    <col min="12035" max="12035" width="12.85546875" style="14" bestFit="1" customWidth="1"/>
    <col min="12036" max="12036" width="14" style="14" bestFit="1" customWidth="1"/>
    <col min="12037" max="12038" width="12.85546875" style="14" bestFit="1" customWidth="1"/>
    <col min="12039" max="12039" width="14" style="14" bestFit="1" customWidth="1"/>
    <col min="12040" max="12041" width="12.85546875" style="14" bestFit="1" customWidth="1"/>
    <col min="12042" max="12042" width="14" style="14" bestFit="1" customWidth="1"/>
    <col min="12043" max="12044" width="12.85546875" style="14" bestFit="1" customWidth="1"/>
    <col min="12045" max="12045" width="14" style="14" bestFit="1" customWidth="1"/>
    <col min="12046" max="12046" width="14.42578125" style="14" bestFit="1" customWidth="1"/>
    <col min="12047" max="12288" width="9.140625" style="14"/>
    <col min="12289" max="12289" width="14.42578125" style="14" customWidth="1"/>
    <col min="12290" max="12290" width="14" style="14" bestFit="1" customWidth="1"/>
    <col min="12291" max="12291" width="12.85546875" style="14" bestFit="1" customWidth="1"/>
    <col min="12292" max="12292" width="14" style="14" bestFit="1" customWidth="1"/>
    <col min="12293" max="12294" width="12.85546875" style="14" bestFit="1" customWidth="1"/>
    <col min="12295" max="12295" width="14" style="14" bestFit="1" customWidth="1"/>
    <col min="12296" max="12297" width="12.85546875" style="14" bestFit="1" customWidth="1"/>
    <col min="12298" max="12298" width="14" style="14" bestFit="1" customWidth="1"/>
    <col min="12299" max="12300" width="12.85546875" style="14" bestFit="1" customWidth="1"/>
    <col min="12301" max="12301" width="14" style="14" bestFit="1" customWidth="1"/>
    <col min="12302" max="12302" width="14.42578125" style="14" bestFit="1" customWidth="1"/>
    <col min="12303" max="12544" width="9.140625" style="14"/>
    <col min="12545" max="12545" width="14.42578125" style="14" customWidth="1"/>
    <col min="12546" max="12546" width="14" style="14" bestFit="1" customWidth="1"/>
    <col min="12547" max="12547" width="12.85546875" style="14" bestFit="1" customWidth="1"/>
    <col min="12548" max="12548" width="14" style="14" bestFit="1" customWidth="1"/>
    <col min="12549" max="12550" width="12.85546875" style="14" bestFit="1" customWidth="1"/>
    <col min="12551" max="12551" width="14" style="14" bestFit="1" customWidth="1"/>
    <col min="12552" max="12553" width="12.85546875" style="14" bestFit="1" customWidth="1"/>
    <col min="12554" max="12554" width="14" style="14" bestFit="1" customWidth="1"/>
    <col min="12555" max="12556" width="12.85546875" style="14" bestFit="1" customWidth="1"/>
    <col min="12557" max="12557" width="14" style="14" bestFit="1" customWidth="1"/>
    <col min="12558" max="12558" width="14.42578125" style="14" bestFit="1" customWidth="1"/>
    <col min="12559" max="12800" width="9.140625" style="14"/>
    <col min="12801" max="12801" width="14.42578125" style="14" customWidth="1"/>
    <col min="12802" max="12802" width="14" style="14" bestFit="1" customWidth="1"/>
    <col min="12803" max="12803" width="12.85546875" style="14" bestFit="1" customWidth="1"/>
    <col min="12804" max="12804" width="14" style="14" bestFit="1" customWidth="1"/>
    <col min="12805" max="12806" width="12.85546875" style="14" bestFit="1" customWidth="1"/>
    <col min="12807" max="12807" width="14" style="14" bestFit="1" customWidth="1"/>
    <col min="12808" max="12809" width="12.85546875" style="14" bestFit="1" customWidth="1"/>
    <col min="12810" max="12810" width="14" style="14" bestFit="1" customWidth="1"/>
    <col min="12811" max="12812" width="12.85546875" style="14" bestFit="1" customWidth="1"/>
    <col min="12813" max="12813" width="14" style="14" bestFit="1" customWidth="1"/>
    <col min="12814" max="12814" width="14.42578125" style="14" bestFit="1" customWidth="1"/>
    <col min="12815" max="13056" width="9.140625" style="14"/>
    <col min="13057" max="13057" width="14.42578125" style="14" customWidth="1"/>
    <col min="13058" max="13058" width="14" style="14" bestFit="1" customWidth="1"/>
    <col min="13059" max="13059" width="12.85546875" style="14" bestFit="1" customWidth="1"/>
    <col min="13060" max="13060" width="14" style="14" bestFit="1" customWidth="1"/>
    <col min="13061" max="13062" width="12.85546875" style="14" bestFit="1" customWidth="1"/>
    <col min="13063" max="13063" width="14" style="14" bestFit="1" customWidth="1"/>
    <col min="13064" max="13065" width="12.85546875" style="14" bestFit="1" customWidth="1"/>
    <col min="13066" max="13066" width="14" style="14" bestFit="1" customWidth="1"/>
    <col min="13067" max="13068" width="12.85546875" style="14" bestFit="1" customWidth="1"/>
    <col min="13069" max="13069" width="14" style="14" bestFit="1" customWidth="1"/>
    <col min="13070" max="13070" width="14.42578125" style="14" bestFit="1" customWidth="1"/>
    <col min="13071" max="13312" width="9.140625" style="14"/>
    <col min="13313" max="13313" width="14.42578125" style="14" customWidth="1"/>
    <col min="13314" max="13314" width="14" style="14" bestFit="1" customWidth="1"/>
    <col min="13315" max="13315" width="12.85546875" style="14" bestFit="1" customWidth="1"/>
    <col min="13316" max="13316" width="14" style="14" bestFit="1" customWidth="1"/>
    <col min="13317" max="13318" width="12.85546875" style="14" bestFit="1" customWidth="1"/>
    <col min="13319" max="13319" width="14" style="14" bestFit="1" customWidth="1"/>
    <col min="13320" max="13321" width="12.85546875" style="14" bestFit="1" customWidth="1"/>
    <col min="13322" max="13322" width="14" style="14" bestFit="1" customWidth="1"/>
    <col min="13323" max="13324" width="12.85546875" style="14" bestFit="1" customWidth="1"/>
    <col min="13325" max="13325" width="14" style="14" bestFit="1" customWidth="1"/>
    <col min="13326" max="13326" width="14.42578125" style="14" bestFit="1" customWidth="1"/>
    <col min="13327" max="13568" width="9.140625" style="14"/>
    <col min="13569" max="13569" width="14.42578125" style="14" customWidth="1"/>
    <col min="13570" max="13570" width="14" style="14" bestFit="1" customWidth="1"/>
    <col min="13571" max="13571" width="12.85546875" style="14" bestFit="1" customWidth="1"/>
    <col min="13572" max="13572" width="14" style="14" bestFit="1" customWidth="1"/>
    <col min="13573" max="13574" width="12.85546875" style="14" bestFit="1" customWidth="1"/>
    <col min="13575" max="13575" width="14" style="14" bestFit="1" customWidth="1"/>
    <col min="13576" max="13577" width="12.85546875" style="14" bestFit="1" customWidth="1"/>
    <col min="13578" max="13578" width="14" style="14" bestFit="1" customWidth="1"/>
    <col min="13579" max="13580" width="12.85546875" style="14" bestFit="1" customWidth="1"/>
    <col min="13581" max="13581" width="14" style="14" bestFit="1" customWidth="1"/>
    <col min="13582" max="13582" width="14.42578125" style="14" bestFit="1" customWidth="1"/>
    <col min="13583" max="13824" width="9.140625" style="14"/>
    <col min="13825" max="13825" width="14.42578125" style="14" customWidth="1"/>
    <col min="13826" max="13826" width="14" style="14" bestFit="1" customWidth="1"/>
    <col min="13827" max="13827" width="12.85546875" style="14" bestFit="1" customWidth="1"/>
    <col min="13828" max="13828" width="14" style="14" bestFit="1" customWidth="1"/>
    <col min="13829" max="13830" width="12.85546875" style="14" bestFit="1" customWidth="1"/>
    <col min="13831" max="13831" width="14" style="14" bestFit="1" customWidth="1"/>
    <col min="13832" max="13833" width="12.85546875" style="14" bestFit="1" customWidth="1"/>
    <col min="13834" max="13834" width="14" style="14" bestFit="1" customWidth="1"/>
    <col min="13835" max="13836" width="12.85546875" style="14" bestFit="1" customWidth="1"/>
    <col min="13837" max="13837" width="14" style="14" bestFit="1" customWidth="1"/>
    <col min="13838" max="13838" width="14.42578125" style="14" bestFit="1" customWidth="1"/>
    <col min="13839" max="14080" width="9.140625" style="14"/>
    <col min="14081" max="14081" width="14.42578125" style="14" customWidth="1"/>
    <col min="14082" max="14082" width="14" style="14" bestFit="1" customWidth="1"/>
    <col min="14083" max="14083" width="12.85546875" style="14" bestFit="1" customWidth="1"/>
    <col min="14084" max="14084" width="14" style="14" bestFit="1" customWidth="1"/>
    <col min="14085" max="14086" width="12.85546875" style="14" bestFit="1" customWidth="1"/>
    <col min="14087" max="14087" width="14" style="14" bestFit="1" customWidth="1"/>
    <col min="14088" max="14089" width="12.85546875" style="14" bestFit="1" customWidth="1"/>
    <col min="14090" max="14090" width="14" style="14" bestFit="1" customWidth="1"/>
    <col min="14091" max="14092" width="12.85546875" style="14" bestFit="1" customWidth="1"/>
    <col min="14093" max="14093" width="14" style="14" bestFit="1" customWidth="1"/>
    <col min="14094" max="14094" width="14.42578125" style="14" bestFit="1" customWidth="1"/>
    <col min="14095" max="14336" width="9.140625" style="14"/>
    <col min="14337" max="14337" width="14.42578125" style="14" customWidth="1"/>
    <col min="14338" max="14338" width="14" style="14" bestFit="1" customWidth="1"/>
    <col min="14339" max="14339" width="12.85546875" style="14" bestFit="1" customWidth="1"/>
    <col min="14340" max="14340" width="14" style="14" bestFit="1" customWidth="1"/>
    <col min="14341" max="14342" width="12.85546875" style="14" bestFit="1" customWidth="1"/>
    <col min="14343" max="14343" width="14" style="14" bestFit="1" customWidth="1"/>
    <col min="14344" max="14345" width="12.85546875" style="14" bestFit="1" customWidth="1"/>
    <col min="14346" max="14346" width="14" style="14" bestFit="1" customWidth="1"/>
    <col min="14347" max="14348" width="12.85546875" style="14" bestFit="1" customWidth="1"/>
    <col min="14349" max="14349" width="14" style="14" bestFit="1" customWidth="1"/>
    <col min="14350" max="14350" width="14.42578125" style="14" bestFit="1" customWidth="1"/>
    <col min="14351" max="14592" width="9.140625" style="14"/>
    <col min="14593" max="14593" width="14.42578125" style="14" customWidth="1"/>
    <col min="14594" max="14594" width="14" style="14" bestFit="1" customWidth="1"/>
    <col min="14595" max="14595" width="12.85546875" style="14" bestFit="1" customWidth="1"/>
    <col min="14596" max="14596" width="14" style="14" bestFit="1" customWidth="1"/>
    <col min="14597" max="14598" width="12.85546875" style="14" bestFit="1" customWidth="1"/>
    <col min="14599" max="14599" width="14" style="14" bestFit="1" customWidth="1"/>
    <col min="14600" max="14601" width="12.85546875" style="14" bestFit="1" customWidth="1"/>
    <col min="14602" max="14602" width="14" style="14" bestFit="1" customWidth="1"/>
    <col min="14603" max="14604" width="12.85546875" style="14" bestFit="1" customWidth="1"/>
    <col min="14605" max="14605" width="14" style="14" bestFit="1" customWidth="1"/>
    <col min="14606" max="14606" width="14.42578125" style="14" bestFit="1" customWidth="1"/>
    <col min="14607" max="14848" width="9.140625" style="14"/>
    <col min="14849" max="14849" width="14.42578125" style="14" customWidth="1"/>
    <col min="14850" max="14850" width="14" style="14" bestFit="1" customWidth="1"/>
    <col min="14851" max="14851" width="12.85546875" style="14" bestFit="1" customWidth="1"/>
    <col min="14852" max="14852" width="14" style="14" bestFit="1" customWidth="1"/>
    <col min="14853" max="14854" width="12.85546875" style="14" bestFit="1" customWidth="1"/>
    <col min="14855" max="14855" width="14" style="14" bestFit="1" customWidth="1"/>
    <col min="14856" max="14857" width="12.85546875" style="14" bestFit="1" customWidth="1"/>
    <col min="14858" max="14858" width="14" style="14" bestFit="1" customWidth="1"/>
    <col min="14859" max="14860" width="12.85546875" style="14" bestFit="1" customWidth="1"/>
    <col min="14861" max="14861" width="14" style="14" bestFit="1" customWidth="1"/>
    <col min="14862" max="14862" width="14.42578125" style="14" bestFit="1" customWidth="1"/>
    <col min="14863" max="15104" width="9.140625" style="14"/>
    <col min="15105" max="15105" width="14.42578125" style="14" customWidth="1"/>
    <col min="15106" max="15106" width="14" style="14" bestFit="1" customWidth="1"/>
    <col min="15107" max="15107" width="12.85546875" style="14" bestFit="1" customWidth="1"/>
    <col min="15108" max="15108" width="14" style="14" bestFit="1" customWidth="1"/>
    <col min="15109" max="15110" width="12.85546875" style="14" bestFit="1" customWidth="1"/>
    <col min="15111" max="15111" width="14" style="14" bestFit="1" customWidth="1"/>
    <col min="15112" max="15113" width="12.85546875" style="14" bestFit="1" customWidth="1"/>
    <col min="15114" max="15114" width="14" style="14" bestFit="1" customWidth="1"/>
    <col min="15115" max="15116" width="12.85546875" style="14" bestFit="1" customWidth="1"/>
    <col min="15117" max="15117" width="14" style="14" bestFit="1" customWidth="1"/>
    <col min="15118" max="15118" width="14.42578125" style="14" bestFit="1" customWidth="1"/>
    <col min="15119" max="15360" width="9.140625" style="14"/>
    <col min="15361" max="15361" width="14.42578125" style="14" customWidth="1"/>
    <col min="15362" max="15362" width="14" style="14" bestFit="1" customWidth="1"/>
    <col min="15363" max="15363" width="12.85546875" style="14" bestFit="1" customWidth="1"/>
    <col min="15364" max="15364" width="14" style="14" bestFit="1" customWidth="1"/>
    <col min="15365" max="15366" width="12.85546875" style="14" bestFit="1" customWidth="1"/>
    <col min="15367" max="15367" width="14" style="14" bestFit="1" customWidth="1"/>
    <col min="15368" max="15369" width="12.85546875" style="14" bestFit="1" customWidth="1"/>
    <col min="15370" max="15370" width="14" style="14" bestFit="1" customWidth="1"/>
    <col min="15371" max="15372" width="12.85546875" style="14" bestFit="1" customWidth="1"/>
    <col min="15373" max="15373" width="14" style="14" bestFit="1" customWidth="1"/>
    <col min="15374" max="15374" width="14.42578125" style="14" bestFit="1" customWidth="1"/>
    <col min="15375" max="15616" width="9.140625" style="14"/>
    <col min="15617" max="15617" width="14.42578125" style="14" customWidth="1"/>
    <col min="15618" max="15618" width="14" style="14" bestFit="1" customWidth="1"/>
    <col min="15619" max="15619" width="12.85546875" style="14" bestFit="1" customWidth="1"/>
    <col min="15620" max="15620" width="14" style="14" bestFit="1" customWidth="1"/>
    <col min="15621" max="15622" width="12.85546875" style="14" bestFit="1" customWidth="1"/>
    <col min="15623" max="15623" width="14" style="14" bestFit="1" customWidth="1"/>
    <col min="15624" max="15625" width="12.85546875" style="14" bestFit="1" customWidth="1"/>
    <col min="15626" max="15626" width="14" style="14" bestFit="1" customWidth="1"/>
    <col min="15627" max="15628" width="12.85546875" style="14" bestFit="1" customWidth="1"/>
    <col min="15629" max="15629" width="14" style="14" bestFit="1" customWidth="1"/>
    <col min="15630" max="15630" width="14.42578125" style="14" bestFit="1" customWidth="1"/>
    <col min="15631" max="15872" width="9.140625" style="14"/>
    <col min="15873" max="15873" width="14.42578125" style="14" customWidth="1"/>
    <col min="15874" max="15874" width="14" style="14" bestFit="1" customWidth="1"/>
    <col min="15875" max="15875" width="12.85546875" style="14" bestFit="1" customWidth="1"/>
    <col min="15876" max="15876" width="14" style="14" bestFit="1" customWidth="1"/>
    <col min="15877" max="15878" width="12.85546875" style="14" bestFit="1" customWidth="1"/>
    <col min="15879" max="15879" width="14" style="14" bestFit="1" customWidth="1"/>
    <col min="15880" max="15881" width="12.85546875" style="14" bestFit="1" customWidth="1"/>
    <col min="15882" max="15882" width="14" style="14" bestFit="1" customWidth="1"/>
    <col min="15883" max="15884" width="12.85546875" style="14" bestFit="1" customWidth="1"/>
    <col min="15885" max="15885" width="14" style="14" bestFit="1" customWidth="1"/>
    <col min="15886" max="15886" width="14.42578125" style="14" bestFit="1" customWidth="1"/>
    <col min="15887" max="16128" width="9.140625" style="14"/>
    <col min="16129" max="16129" width="14.42578125" style="14" customWidth="1"/>
    <col min="16130" max="16130" width="14" style="14" bestFit="1" customWidth="1"/>
    <col min="16131" max="16131" width="12.85546875" style="14" bestFit="1" customWidth="1"/>
    <col min="16132" max="16132" width="14" style="14" bestFit="1" customWidth="1"/>
    <col min="16133" max="16134" width="12.85546875" style="14" bestFit="1" customWidth="1"/>
    <col min="16135" max="16135" width="14" style="14" bestFit="1" customWidth="1"/>
    <col min="16136" max="16137" width="12.85546875" style="14" bestFit="1" customWidth="1"/>
    <col min="16138" max="16138" width="14" style="14" bestFit="1" customWidth="1"/>
    <col min="16139" max="16140" width="12.85546875" style="14" bestFit="1" customWidth="1"/>
    <col min="16141" max="16141" width="14" style="14" bestFit="1" customWidth="1"/>
    <col min="16142" max="16142" width="14.42578125" style="14" bestFit="1" customWidth="1"/>
    <col min="16143" max="16384" width="9.140625" style="14"/>
  </cols>
  <sheetData>
    <row r="2" spans="1:14" ht="20.25" x14ac:dyDescent="0.3">
      <c r="A2" s="13" t="s">
        <v>263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1:14" x14ac:dyDescent="0.2">
      <c r="B5" s="16"/>
    </row>
    <row r="6" spans="1:14" x14ac:dyDescent="0.2">
      <c r="A6" s="14" t="s">
        <v>10</v>
      </c>
      <c r="B6" s="95">
        <v>0</v>
      </c>
      <c r="C6" s="178">
        <v>0</v>
      </c>
      <c r="D6" s="16">
        <v>162330.85</v>
      </c>
      <c r="E6" s="16">
        <v>0</v>
      </c>
      <c r="F6" s="16">
        <v>0</v>
      </c>
      <c r="G6" s="4">
        <v>226900.3</v>
      </c>
      <c r="H6" s="16">
        <v>0</v>
      </c>
      <c r="I6" s="114">
        <v>0</v>
      </c>
      <c r="J6" s="16">
        <v>223323.1</v>
      </c>
      <c r="K6" s="114">
        <v>0</v>
      </c>
      <c r="L6" s="171">
        <v>0</v>
      </c>
      <c r="M6" s="75">
        <v>282533.90000000002</v>
      </c>
      <c r="N6" s="16">
        <f>SUM(B6:M6)</f>
        <v>895088.15</v>
      </c>
    </row>
    <row r="7" spans="1:14" x14ac:dyDescent="0.2">
      <c r="A7" s="14" t="s">
        <v>11</v>
      </c>
      <c r="B7" s="95">
        <v>0</v>
      </c>
      <c r="C7" s="178">
        <v>0</v>
      </c>
      <c r="D7" s="16">
        <v>53937.95</v>
      </c>
      <c r="E7" s="16">
        <v>0</v>
      </c>
      <c r="F7" s="16">
        <v>0</v>
      </c>
      <c r="G7" s="4">
        <v>53687.8</v>
      </c>
      <c r="H7" s="16">
        <v>0</v>
      </c>
      <c r="I7" s="114">
        <v>0</v>
      </c>
      <c r="J7" s="16">
        <v>57343.45</v>
      </c>
      <c r="K7" s="114">
        <v>0</v>
      </c>
      <c r="L7" s="171">
        <v>0</v>
      </c>
      <c r="M7" s="75">
        <v>57696.25</v>
      </c>
      <c r="N7" s="16">
        <f t="shared" ref="N7:N22" si="0">SUM(B7:M7)</f>
        <v>222665.45</v>
      </c>
    </row>
    <row r="8" spans="1:14" x14ac:dyDescent="0.2">
      <c r="A8" s="14" t="s">
        <v>12</v>
      </c>
      <c r="B8" s="95">
        <v>0</v>
      </c>
      <c r="C8" s="178">
        <v>0</v>
      </c>
      <c r="D8" s="16">
        <v>7919361.0199999996</v>
      </c>
      <c r="E8" s="16">
        <v>0</v>
      </c>
      <c r="F8" s="16">
        <v>0</v>
      </c>
      <c r="G8" s="4">
        <v>9472060.3300000001</v>
      </c>
      <c r="H8" s="16">
        <v>0</v>
      </c>
      <c r="I8" s="114">
        <v>0</v>
      </c>
      <c r="J8" s="16">
        <v>9136932.8100000005</v>
      </c>
      <c r="K8" s="114">
        <v>0</v>
      </c>
      <c r="L8" s="171">
        <v>0</v>
      </c>
      <c r="M8" s="75">
        <v>13368818.49</v>
      </c>
      <c r="N8" s="16">
        <f t="shared" si="0"/>
        <v>39897172.650000006</v>
      </c>
    </row>
    <row r="9" spans="1:14" x14ac:dyDescent="0.2">
      <c r="A9" s="14" t="s">
        <v>13</v>
      </c>
      <c r="B9" s="95">
        <v>0</v>
      </c>
      <c r="C9" s="178">
        <v>0</v>
      </c>
      <c r="D9" s="16">
        <v>646300.6</v>
      </c>
      <c r="E9" s="16">
        <v>0</v>
      </c>
      <c r="F9" s="16">
        <v>0</v>
      </c>
      <c r="G9" s="4">
        <v>530098.51</v>
      </c>
      <c r="H9" s="16">
        <v>0</v>
      </c>
      <c r="I9" s="114">
        <v>0</v>
      </c>
      <c r="J9" s="16">
        <v>448822.55</v>
      </c>
      <c r="K9" s="114">
        <v>0</v>
      </c>
      <c r="L9" s="171">
        <v>0</v>
      </c>
      <c r="M9" s="75">
        <v>522385.05</v>
      </c>
      <c r="N9" s="16">
        <f t="shared" si="0"/>
        <v>2147606.71</v>
      </c>
    </row>
    <row r="10" spans="1:14" x14ac:dyDescent="0.2">
      <c r="A10" s="14" t="s">
        <v>14</v>
      </c>
      <c r="B10" s="95">
        <v>41817.599999999999</v>
      </c>
      <c r="C10" s="1">
        <v>36500.199999999997</v>
      </c>
      <c r="D10" s="16">
        <v>42716.3</v>
      </c>
      <c r="E10" s="16">
        <v>48936.800000000003</v>
      </c>
      <c r="F10" s="16">
        <v>35546.5</v>
      </c>
      <c r="G10" s="4">
        <v>44086.9</v>
      </c>
      <c r="H10" s="16">
        <v>37514.949999999997</v>
      </c>
      <c r="I10" s="140">
        <v>29053.200000000001</v>
      </c>
      <c r="J10" s="16">
        <v>37308.699999999997</v>
      </c>
      <c r="K10" s="32">
        <v>67783.649999999994</v>
      </c>
      <c r="L10" s="171">
        <v>39573.599999999999</v>
      </c>
      <c r="M10" s="75">
        <v>44410.3</v>
      </c>
      <c r="N10" s="16">
        <f t="shared" si="0"/>
        <v>505248.7</v>
      </c>
    </row>
    <row r="11" spans="1:14" x14ac:dyDescent="0.2">
      <c r="A11" s="14" t="s">
        <v>15</v>
      </c>
      <c r="B11" s="95">
        <v>0</v>
      </c>
      <c r="C11" s="178">
        <v>0</v>
      </c>
      <c r="D11" s="16">
        <v>1189.0999999999999</v>
      </c>
      <c r="E11" s="16">
        <v>0</v>
      </c>
      <c r="F11" s="16">
        <v>0</v>
      </c>
      <c r="G11" s="4">
        <v>735.9</v>
      </c>
      <c r="H11" s="16">
        <v>0</v>
      </c>
      <c r="I11" s="114">
        <v>0</v>
      </c>
      <c r="J11" s="16">
        <v>1509.2</v>
      </c>
      <c r="K11" s="114">
        <v>0</v>
      </c>
      <c r="L11" s="171">
        <v>0</v>
      </c>
      <c r="M11" s="75">
        <v>6805.7</v>
      </c>
      <c r="N11" s="16">
        <f t="shared" si="0"/>
        <v>10239.9</v>
      </c>
    </row>
    <row r="12" spans="1:14" x14ac:dyDescent="0.2">
      <c r="A12" s="14" t="s">
        <v>16</v>
      </c>
      <c r="B12" s="95">
        <v>1159.95</v>
      </c>
      <c r="C12" s="1">
        <v>123.2</v>
      </c>
      <c r="D12" s="16">
        <v>767.25</v>
      </c>
      <c r="E12" s="16">
        <v>980.1</v>
      </c>
      <c r="F12" s="16">
        <v>139.69999999999999</v>
      </c>
      <c r="G12" s="4">
        <v>942.15</v>
      </c>
      <c r="H12" s="16">
        <v>366.3</v>
      </c>
      <c r="I12" s="140">
        <v>283.25</v>
      </c>
      <c r="J12" s="16">
        <v>687.5</v>
      </c>
      <c r="K12" s="178">
        <v>942.7</v>
      </c>
      <c r="L12" s="171">
        <v>1237.5</v>
      </c>
      <c r="M12" s="75">
        <v>1126.4000000000001</v>
      </c>
      <c r="N12" s="16">
        <f t="shared" si="0"/>
        <v>8756</v>
      </c>
    </row>
    <row r="13" spans="1:14" x14ac:dyDescent="0.2">
      <c r="A13" s="14" t="s">
        <v>17</v>
      </c>
      <c r="B13" s="95">
        <v>0</v>
      </c>
      <c r="C13" s="178">
        <v>0</v>
      </c>
      <c r="D13" s="16">
        <v>40631.25</v>
      </c>
      <c r="E13" s="16">
        <v>0</v>
      </c>
      <c r="F13" s="16">
        <v>0</v>
      </c>
      <c r="G13" s="4">
        <v>47388</v>
      </c>
      <c r="H13" s="16">
        <v>0</v>
      </c>
      <c r="I13" s="114">
        <v>0</v>
      </c>
      <c r="J13" s="16">
        <v>32667.25</v>
      </c>
      <c r="K13" s="114">
        <v>0</v>
      </c>
      <c r="L13" s="171">
        <v>0</v>
      </c>
      <c r="M13" s="75">
        <v>56307.9</v>
      </c>
      <c r="N13" s="16">
        <f t="shared" si="0"/>
        <v>176994.4</v>
      </c>
    </row>
    <row r="14" spans="1:14" x14ac:dyDescent="0.2">
      <c r="A14" s="14" t="s">
        <v>18</v>
      </c>
      <c r="B14" s="95">
        <v>0</v>
      </c>
      <c r="C14" s="1">
        <v>0</v>
      </c>
      <c r="D14" s="16">
        <v>0</v>
      </c>
      <c r="E14" s="16">
        <v>0</v>
      </c>
      <c r="F14" s="16">
        <v>0</v>
      </c>
      <c r="G14" s="4">
        <v>0</v>
      </c>
      <c r="H14" s="180">
        <v>936.28</v>
      </c>
      <c r="I14" s="114">
        <v>10237.700000000001</v>
      </c>
      <c r="J14" s="114">
        <v>6702.85</v>
      </c>
      <c r="K14" s="178">
        <v>4208.05</v>
      </c>
      <c r="L14" s="171">
        <v>3619.55</v>
      </c>
      <c r="M14" s="75">
        <v>3496.9</v>
      </c>
      <c r="N14" s="16">
        <f t="shared" si="0"/>
        <v>29201.33</v>
      </c>
    </row>
    <row r="15" spans="1:14" x14ac:dyDescent="0.2">
      <c r="A15" s="14" t="s">
        <v>19</v>
      </c>
      <c r="B15" s="95">
        <v>0</v>
      </c>
      <c r="C15" s="178">
        <v>0</v>
      </c>
      <c r="D15" s="16">
        <v>10484.1</v>
      </c>
      <c r="E15" s="16">
        <v>0</v>
      </c>
      <c r="F15" s="16">
        <v>0</v>
      </c>
      <c r="G15" s="4">
        <v>5797</v>
      </c>
      <c r="H15" s="16">
        <v>0</v>
      </c>
      <c r="I15" s="114">
        <v>0</v>
      </c>
      <c r="J15" s="16">
        <v>4757.5</v>
      </c>
      <c r="K15" s="114">
        <v>0</v>
      </c>
      <c r="L15" s="171">
        <v>0</v>
      </c>
      <c r="M15" s="75">
        <v>15191</v>
      </c>
      <c r="N15" s="16">
        <f t="shared" si="0"/>
        <v>36229.599999999999</v>
      </c>
    </row>
    <row r="16" spans="1:14" x14ac:dyDescent="0.2">
      <c r="A16" s="14" t="s">
        <v>20</v>
      </c>
      <c r="B16" s="95">
        <v>69600.850000000006</v>
      </c>
      <c r="C16" s="1">
        <v>119793.85</v>
      </c>
      <c r="D16" s="16">
        <v>91354.45</v>
      </c>
      <c r="E16" s="16">
        <v>65562.2</v>
      </c>
      <c r="F16" s="16">
        <v>84346.9</v>
      </c>
      <c r="G16" s="4">
        <v>87174.45</v>
      </c>
      <c r="H16" s="16">
        <v>56037.85</v>
      </c>
      <c r="I16" s="114">
        <v>71720</v>
      </c>
      <c r="J16" s="114">
        <v>92646.95</v>
      </c>
      <c r="K16" s="32">
        <v>96306.65</v>
      </c>
      <c r="L16" s="171">
        <v>98952.7</v>
      </c>
      <c r="M16" s="75">
        <v>100193.5</v>
      </c>
      <c r="N16" s="16">
        <f t="shared" si="0"/>
        <v>1033690.35</v>
      </c>
    </row>
    <row r="17" spans="1:14" x14ac:dyDescent="0.2">
      <c r="A17" s="14" t="s">
        <v>21</v>
      </c>
      <c r="B17" s="95">
        <v>0</v>
      </c>
      <c r="C17" s="178">
        <v>0</v>
      </c>
      <c r="D17" s="16">
        <v>3476.2</v>
      </c>
      <c r="E17" s="16">
        <v>0</v>
      </c>
      <c r="F17" s="16">
        <v>0</v>
      </c>
      <c r="G17" s="4">
        <v>4209.1499999999996</v>
      </c>
      <c r="H17" s="16">
        <v>0</v>
      </c>
      <c r="I17" s="114">
        <v>0</v>
      </c>
      <c r="J17" s="16">
        <v>2810.5</v>
      </c>
      <c r="K17" s="114">
        <v>0</v>
      </c>
      <c r="L17" s="171">
        <v>0</v>
      </c>
      <c r="M17" s="75">
        <v>4161.25</v>
      </c>
      <c r="N17" s="16">
        <f t="shared" si="0"/>
        <v>14657.099999999999</v>
      </c>
    </row>
    <row r="18" spans="1:14" x14ac:dyDescent="0.2">
      <c r="A18" s="14" t="s">
        <v>22</v>
      </c>
      <c r="B18" s="95">
        <v>0</v>
      </c>
      <c r="C18" s="178">
        <v>0</v>
      </c>
      <c r="D18" s="16">
        <v>132773.29999999999</v>
      </c>
      <c r="E18" s="16">
        <v>0</v>
      </c>
      <c r="F18" s="16">
        <v>0</v>
      </c>
      <c r="G18" s="4">
        <v>121533.5</v>
      </c>
      <c r="H18" s="16">
        <v>0</v>
      </c>
      <c r="I18" s="114">
        <v>0</v>
      </c>
      <c r="J18" s="16">
        <v>119567.8</v>
      </c>
      <c r="K18" s="114">
        <v>0</v>
      </c>
      <c r="L18" s="171">
        <v>0</v>
      </c>
      <c r="M18" s="75">
        <v>207857.65</v>
      </c>
      <c r="N18" s="16">
        <f t="shared" si="0"/>
        <v>581732.25</v>
      </c>
    </row>
    <row r="19" spans="1:14" x14ac:dyDescent="0.2">
      <c r="A19" s="14" t="s">
        <v>23</v>
      </c>
      <c r="B19" s="95">
        <v>0</v>
      </c>
      <c r="C19" s="178">
        <v>0</v>
      </c>
      <c r="D19" s="16">
        <v>22746.35</v>
      </c>
      <c r="E19" s="16">
        <v>0</v>
      </c>
      <c r="F19" s="16">
        <v>0</v>
      </c>
      <c r="G19" s="4">
        <v>8729.6</v>
      </c>
      <c r="H19" s="16">
        <v>0</v>
      </c>
      <c r="I19" s="114">
        <v>0</v>
      </c>
      <c r="J19" s="16">
        <v>7907.9</v>
      </c>
      <c r="K19" s="114">
        <v>0</v>
      </c>
      <c r="L19" s="171">
        <v>0</v>
      </c>
      <c r="M19" s="75">
        <v>10402.700000000001</v>
      </c>
      <c r="N19" s="16">
        <f t="shared" si="0"/>
        <v>49786.55</v>
      </c>
    </row>
    <row r="20" spans="1:14" x14ac:dyDescent="0.2">
      <c r="A20" s="14" t="s">
        <v>24</v>
      </c>
      <c r="B20" s="95">
        <v>0</v>
      </c>
      <c r="C20" s="178">
        <v>0</v>
      </c>
      <c r="D20" s="16">
        <v>31821.35</v>
      </c>
      <c r="E20" s="16">
        <v>0</v>
      </c>
      <c r="F20" s="16">
        <v>0</v>
      </c>
      <c r="G20" s="4">
        <v>27581.95</v>
      </c>
      <c r="H20" s="16">
        <v>0</v>
      </c>
      <c r="I20" s="114">
        <v>0</v>
      </c>
      <c r="J20" s="16">
        <v>21137.599999999999</v>
      </c>
      <c r="K20" s="114">
        <v>0</v>
      </c>
      <c r="L20" s="171">
        <v>0</v>
      </c>
      <c r="M20" s="75">
        <v>56091.75</v>
      </c>
      <c r="N20" s="16">
        <f t="shared" si="0"/>
        <v>136632.65</v>
      </c>
    </row>
    <row r="21" spans="1:14" x14ac:dyDescent="0.2">
      <c r="A21" s="14" t="s">
        <v>25</v>
      </c>
      <c r="B21" s="95">
        <v>817146</v>
      </c>
      <c r="C21" s="1">
        <v>901272.9</v>
      </c>
      <c r="D21" s="16">
        <v>968874.5</v>
      </c>
      <c r="E21" s="16">
        <v>858188.1</v>
      </c>
      <c r="F21" s="16">
        <v>854789.1</v>
      </c>
      <c r="G21" s="4">
        <v>1300956.8</v>
      </c>
      <c r="H21" s="16">
        <v>611416.30000000005</v>
      </c>
      <c r="I21" s="140">
        <v>820736.4</v>
      </c>
      <c r="J21" s="16">
        <v>907002.25</v>
      </c>
      <c r="K21" s="178">
        <v>998936.95</v>
      </c>
      <c r="L21" s="171">
        <v>903463.55</v>
      </c>
      <c r="M21" s="75">
        <v>1509872.1</v>
      </c>
      <c r="N21" s="16">
        <f t="shared" si="0"/>
        <v>11452654.949999999</v>
      </c>
    </row>
    <row r="22" spans="1:14" x14ac:dyDescent="0.2">
      <c r="A22" s="14" t="s">
        <v>26</v>
      </c>
      <c r="B22" s="96">
        <v>0</v>
      </c>
      <c r="C22" s="172">
        <v>0</v>
      </c>
      <c r="D22" s="16">
        <v>10779.45</v>
      </c>
      <c r="E22" s="16">
        <v>0</v>
      </c>
      <c r="F22" s="16">
        <v>0</v>
      </c>
      <c r="G22" s="23">
        <v>11904.11</v>
      </c>
      <c r="H22" s="16">
        <v>0</v>
      </c>
      <c r="I22" s="114">
        <v>0</v>
      </c>
      <c r="J22" s="16">
        <v>9628.85</v>
      </c>
      <c r="K22" s="114">
        <v>0</v>
      </c>
      <c r="L22" s="172">
        <v>0</v>
      </c>
      <c r="M22" s="76">
        <v>14641</v>
      </c>
      <c r="N22" s="16">
        <f t="shared" si="0"/>
        <v>46953.41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14"/>
      <c r="L23" s="16"/>
      <c r="M23" s="16"/>
      <c r="N23" s="16"/>
    </row>
    <row r="24" spans="1:14" ht="13.5" thickBot="1" x14ac:dyDescent="0.25">
      <c r="A24" s="14" t="s">
        <v>9</v>
      </c>
      <c r="B24" s="43">
        <f>SUM(B6:B23)</f>
        <v>929724.4</v>
      </c>
      <c r="C24" s="43">
        <f t="shared" ref="C24:M24" si="1">SUM(C6:C23)</f>
        <v>1057690.1499999999</v>
      </c>
      <c r="D24" s="43">
        <f t="shared" si="1"/>
        <v>10139544.019999998</v>
      </c>
      <c r="E24" s="43">
        <f t="shared" si="1"/>
        <v>973667.2</v>
      </c>
      <c r="F24" s="43">
        <f t="shared" si="1"/>
        <v>974822.2</v>
      </c>
      <c r="G24" s="43">
        <f t="shared" si="1"/>
        <v>11943786.449999999</v>
      </c>
      <c r="H24" s="43">
        <f t="shared" si="1"/>
        <v>706271.68</v>
      </c>
      <c r="I24" s="43">
        <f t="shared" si="1"/>
        <v>932030.55</v>
      </c>
      <c r="J24" s="43">
        <f t="shared" si="1"/>
        <v>11110756.76</v>
      </c>
      <c r="K24" s="43">
        <f t="shared" si="1"/>
        <v>1168178</v>
      </c>
      <c r="L24" s="43">
        <f t="shared" si="1"/>
        <v>1046846.9</v>
      </c>
      <c r="M24" s="43">
        <f t="shared" si="1"/>
        <v>16261991.840000002</v>
      </c>
      <c r="N24" s="43">
        <f>SUM(N6:N22)</f>
        <v>57245310.150000006</v>
      </c>
    </row>
    <row r="25" spans="1:14" ht="13.5" thickTop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spans="1:1" x14ac:dyDescent="0.2">
      <c r="A39" s="14" t="str">
        <f ca="1">CELL("filename")</f>
        <v>\\taxation\ccshared\Div - Adm Svc\Distribution &amp; Statistics\Distributions\WEB\[Consolidated_Tax_21.xlsx]CIG TAX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39"/>
  <sheetViews>
    <sheetView workbookViewId="0">
      <selection activeCell="O6" sqref="O6"/>
    </sheetView>
  </sheetViews>
  <sheetFormatPr defaultRowHeight="12.75" x14ac:dyDescent="0.2"/>
  <cols>
    <col min="1" max="1" width="14.140625" style="14" customWidth="1"/>
    <col min="2" max="12" width="14" style="14" bestFit="1" customWidth="1"/>
    <col min="13" max="13" width="13.85546875" style="14" bestFit="1" customWidth="1"/>
    <col min="14" max="14" width="15" style="14" bestFit="1" customWidth="1"/>
    <col min="15" max="256" width="9.140625" style="14"/>
    <col min="257" max="257" width="14.140625" style="14" customWidth="1"/>
    <col min="258" max="268" width="14" style="14" bestFit="1" customWidth="1"/>
    <col min="269" max="269" width="13.85546875" style="14" bestFit="1" customWidth="1"/>
    <col min="270" max="270" width="15" style="14" bestFit="1" customWidth="1"/>
    <col min="271" max="512" width="9.140625" style="14"/>
    <col min="513" max="513" width="14.140625" style="14" customWidth="1"/>
    <col min="514" max="524" width="14" style="14" bestFit="1" customWidth="1"/>
    <col min="525" max="525" width="13.85546875" style="14" bestFit="1" customWidth="1"/>
    <col min="526" max="526" width="15" style="14" bestFit="1" customWidth="1"/>
    <col min="527" max="768" width="9.140625" style="14"/>
    <col min="769" max="769" width="14.140625" style="14" customWidth="1"/>
    <col min="770" max="780" width="14" style="14" bestFit="1" customWidth="1"/>
    <col min="781" max="781" width="13.85546875" style="14" bestFit="1" customWidth="1"/>
    <col min="782" max="782" width="15" style="14" bestFit="1" customWidth="1"/>
    <col min="783" max="1024" width="9.140625" style="14"/>
    <col min="1025" max="1025" width="14.140625" style="14" customWidth="1"/>
    <col min="1026" max="1036" width="14" style="14" bestFit="1" customWidth="1"/>
    <col min="1037" max="1037" width="13.85546875" style="14" bestFit="1" customWidth="1"/>
    <col min="1038" max="1038" width="15" style="14" bestFit="1" customWidth="1"/>
    <col min="1039" max="1280" width="9.140625" style="14"/>
    <col min="1281" max="1281" width="14.140625" style="14" customWidth="1"/>
    <col min="1282" max="1292" width="14" style="14" bestFit="1" customWidth="1"/>
    <col min="1293" max="1293" width="13.85546875" style="14" bestFit="1" customWidth="1"/>
    <col min="1294" max="1294" width="15" style="14" bestFit="1" customWidth="1"/>
    <col min="1295" max="1536" width="9.140625" style="14"/>
    <col min="1537" max="1537" width="14.140625" style="14" customWidth="1"/>
    <col min="1538" max="1548" width="14" style="14" bestFit="1" customWidth="1"/>
    <col min="1549" max="1549" width="13.85546875" style="14" bestFit="1" customWidth="1"/>
    <col min="1550" max="1550" width="15" style="14" bestFit="1" customWidth="1"/>
    <col min="1551" max="1792" width="9.140625" style="14"/>
    <col min="1793" max="1793" width="14.140625" style="14" customWidth="1"/>
    <col min="1794" max="1804" width="14" style="14" bestFit="1" customWidth="1"/>
    <col min="1805" max="1805" width="13.85546875" style="14" bestFit="1" customWidth="1"/>
    <col min="1806" max="1806" width="15" style="14" bestFit="1" customWidth="1"/>
    <col min="1807" max="2048" width="9.140625" style="14"/>
    <col min="2049" max="2049" width="14.140625" style="14" customWidth="1"/>
    <col min="2050" max="2060" width="14" style="14" bestFit="1" customWidth="1"/>
    <col min="2061" max="2061" width="13.85546875" style="14" bestFit="1" customWidth="1"/>
    <col min="2062" max="2062" width="15" style="14" bestFit="1" customWidth="1"/>
    <col min="2063" max="2304" width="9.140625" style="14"/>
    <col min="2305" max="2305" width="14.140625" style="14" customWidth="1"/>
    <col min="2306" max="2316" width="14" style="14" bestFit="1" customWidth="1"/>
    <col min="2317" max="2317" width="13.85546875" style="14" bestFit="1" customWidth="1"/>
    <col min="2318" max="2318" width="15" style="14" bestFit="1" customWidth="1"/>
    <col min="2319" max="2560" width="9.140625" style="14"/>
    <col min="2561" max="2561" width="14.140625" style="14" customWidth="1"/>
    <col min="2562" max="2572" width="14" style="14" bestFit="1" customWidth="1"/>
    <col min="2573" max="2573" width="13.85546875" style="14" bestFit="1" customWidth="1"/>
    <col min="2574" max="2574" width="15" style="14" bestFit="1" customWidth="1"/>
    <col min="2575" max="2816" width="9.140625" style="14"/>
    <col min="2817" max="2817" width="14.140625" style="14" customWidth="1"/>
    <col min="2818" max="2828" width="14" style="14" bestFit="1" customWidth="1"/>
    <col min="2829" max="2829" width="13.85546875" style="14" bestFit="1" customWidth="1"/>
    <col min="2830" max="2830" width="15" style="14" bestFit="1" customWidth="1"/>
    <col min="2831" max="3072" width="9.140625" style="14"/>
    <col min="3073" max="3073" width="14.140625" style="14" customWidth="1"/>
    <col min="3074" max="3084" width="14" style="14" bestFit="1" customWidth="1"/>
    <col min="3085" max="3085" width="13.85546875" style="14" bestFit="1" customWidth="1"/>
    <col min="3086" max="3086" width="15" style="14" bestFit="1" customWidth="1"/>
    <col min="3087" max="3328" width="9.140625" style="14"/>
    <col min="3329" max="3329" width="14.140625" style="14" customWidth="1"/>
    <col min="3330" max="3340" width="14" style="14" bestFit="1" customWidth="1"/>
    <col min="3341" max="3341" width="13.85546875" style="14" bestFit="1" customWidth="1"/>
    <col min="3342" max="3342" width="15" style="14" bestFit="1" customWidth="1"/>
    <col min="3343" max="3584" width="9.140625" style="14"/>
    <col min="3585" max="3585" width="14.140625" style="14" customWidth="1"/>
    <col min="3586" max="3596" width="14" style="14" bestFit="1" customWidth="1"/>
    <col min="3597" max="3597" width="13.85546875" style="14" bestFit="1" customWidth="1"/>
    <col min="3598" max="3598" width="15" style="14" bestFit="1" customWidth="1"/>
    <col min="3599" max="3840" width="9.140625" style="14"/>
    <col min="3841" max="3841" width="14.140625" style="14" customWidth="1"/>
    <col min="3842" max="3852" width="14" style="14" bestFit="1" customWidth="1"/>
    <col min="3853" max="3853" width="13.85546875" style="14" bestFit="1" customWidth="1"/>
    <col min="3854" max="3854" width="15" style="14" bestFit="1" customWidth="1"/>
    <col min="3855" max="4096" width="9.140625" style="14"/>
    <col min="4097" max="4097" width="14.140625" style="14" customWidth="1"/>
    <col min="4098" max="4108" width="14" style="14" bestFit="1" customWidth="1"/>
    <col min="4109" max="4109" width="13.85546875" style="14" bestFit="1" customWidth="1"/>
    <col min="4110" max="4110" width="15" style="14" bestFit="1" customWidth="1"/>
    <col min="4111" max="4352" width="9.140625" style="14"/>
    <col min="4353" max="4353" width="14.140625" style="14" customWidth="1"/>
    <col min="4354" max="4364" width="14" style="14" bestFit="1" customWidth="1"/>
    <col min="4365" max="4365" width="13.85546875" style="14" bestFit="1" customWidth="1"/>
    <col min="4366" max="4366" width="15" style="14" bestFit="1" customWidth="1"/>
    <col min="4367" max="4608" width="9.140625" style="14"/>
    <col min="4609" max="4609" width="14.140625" style="14" customWidth="1"/>
    <col min="4610" max="4620" width="14" style="14" bestFit="1" customWidth="1"/>
    <col min="4621" max="4621" width="13.85546875" style="14" bestFit="1" customWidth="1"/>
    <col min="4622" max="4622" width="15" style="14" bestFit="1" customWidth="1"/>
    <col min="4623" max="4864" width="9.140625" style="14"/>
    <col min="4865" max="4865" width="14.140625" style="14" customWidth="1"/>
    <col min="4866" max="4876" width="14" style="14" bestFit="1" customWidth="1"/>
    <col min="4877" max="4877" width="13.85546875" style="14" bestFit="1" customWidth="1"/>
    <col min="4878" max="4878" width="15" style="14" bestFit="1" customWidth="1"/>
    <col min="4879" max="5120" width="9.140625" style="14"/>
    <col min="5121" max="5121" width="14.140625" style="14" customWidth="1"/>
    <col min="5122" max="5132" width="14" style="14" bestFit="1" customWidth="1"/>
    <col min="5133" max="5133" width="13.85546875" style="14" bestFit="1" customWidth="1"/>
    <col min="5134" max="5134" width="15" style="14" bestFit="1" customWidth="1"/>
    <col min="5135" max="5376" width="9.140625" style="14"/>
    <col min="5377" max="5377" width="14.140625" style="14" customWidth="1"/>
    <col min="5378" max="5388" width="14" style="14" bestFit="1" customWidth="1"/>
    <col min="5389" max="5389" width="13.85546875" style="14" bestFit="1" customWidth="1"/>
    <col min="5390" max="5390" width="15" style="14" bestFit="1" customWidth="1"/>
    <col min="5391" max="5632" width="9.140625" style="14"/>
    <col min="5633" max="5633" width="14.140625" style="14" customWidth="1"/>
    <col min="5634" max="5644" width="14" style="14" bestFit="1" customWidth="1"/>
    <col min="5645" max="5645" width="13.85546875" style="14" bestFit="1" customWidth="1"/>
    <col min="5646" max="5646" width="15" style="14" bestFit="1" customWidth="1"/>
    <col min="5647" max="5888" width="9.140625" style="14"/>
    <col min="5889" max="5889" width="14.140625" style="14" customWidth="1"/>
    <col min="5890" max="5900" width="14" style="14" bestFit="1" customWidth="1"/>
    <col min="5901" max="5901" width="13.85546875" style="14" bestFit="1" customWidth="1"/>
    <col min="5902" max="5902" width="15" style="14" bestFit="1" customWidth="1"/>
    <col min="5903" max="6144" width="9.140625" style="14"/>
    <col min="6145" max="6145" width="14.140625" style="14" customWidth="1"/>
    <col min="6146" max="6156" width="14" style="14" bestFit="1" customWidth="1"/>
    <col min="6157" max="6157" width="13.85546875" style="14" bestFit="1" customWidth="1"/>
    <col min="6158" max="6158" width="15" style="14" bestFit="1" customWidth="1"/>
    <col min="6159" max="6400" width="9.140625" style="14"/>
    <col min="6401" max="6401" width="14.140625" style="14" customWidth="1"/>
    <col min="6402" max="6412" width="14" style="14" bestFit="1" customWidth="1"/>
    <col min="6413" max="6413" width="13.85546875" style="14" bestFit="1" customWidth="1"/>
    <col min="6414" max="6414" width="15" style="14" bestFit="1" customWidth="1"/>
    <col min="6415" max="6656" width="9.140625" style="14"/>
    <col min="6657" max="6657" width="14.140625" style="14" customWidth="1"/>
    <col min="6658" max="6668" width="14" style="14" bestFit="1" customWidth="1"/>
    <col min="6669" max="6669" width="13.85546875" style="14" bestFit="1" customWidth="1"/>
    <col min="6670" max="6670" width="15" style="14" bestFit="1" customWidth="1"/>
    <col min="6671" max="6912" width="9.140625" style="14"/>
    <col min="6913" max="6913" width="14.140625" style="14" customWidth="1"/>
    <col min="6914" max="6924" width="14" style="14" bestFit="1" customWidth="1"/>
    <col min="6925" max="6925" width="13.85546875" style="14" bestFit="1" customWidth="1"/>
    <col min="6926" max="6926" width="15" style="14" bestFit="1" customWidth="1"/>
    <col min="6927" max="7168" width="9.140625" style="14"/>
    <col min="7169" max="7169" width="14.140625" style="14" customWidth="1"/>
    <col min="7170" max="7180" width="14" style="14" bestFit="1" customWidth="1"/>
    <col min="7181" max="7181" width="13.85546875" style="14" bestFit="1" customWidth="1"/>
    <col min="7182" max="7182" width="15" style="14" bestFit="1" customWidth="1"/>
    <col min="7183" max="7424" width="9.140625" style="14"/>
    <col min="7425" max="7425" width="14.140625" style="14" customWidth="1"/>
    <col min="7426" max="7436" width="14" style="14" bestFit="1" customWidth="1"/>
    <col min="7437" max="7437" width="13.85546875" style="14" bestFit="1" customWidth="1"/>
    <col min="7438" max="7438" width="15" style="14" bestFit="1" customWidth="1"/>
    <col min="7439" max="7680" width="9.140625" style="14"/>
    <col min="7681" max="7681" width="14.140625" style="14" customWidth="1"/>
    <col min="7682" max="7692" width="14" style="14" bestFit="1" customWidth="1"/>
    <col min="7693" max="7693" width="13.85546875" style="14" bestFit="1" customWidth="1"/>
    <col min="7694" max="7694" width="15" style="14" bestFit="1" customWidth="1"/>
    <col min="7695" max="7936" width="9.140625" style="14"/>
    <col min="7937" max="7937" width="14.140625" style="14" customWidth="1"/>
    <col min="7938" max="7948" width="14" style="14" bestFit="1" customWidth="1"/>
    <col min="7949" max="7949" width="13.85546875" style="14" bestFit="1" customWidth="1"/>
    <col min="7950" max="7950" width="15" style="14" bestFit="1" customWidth="1"/>
    <col min="7951" max="8192" width="9.140625" style="14"/>
    <col min="8193" max="8193" width="14.140625" style="14" customWidth="1"/>
    <col min="8194" max="8204" width="14" style="14" bestFit="1" customWidth="1"/>
    <col min="8205" max="8205" width="13.85546875" style="14" bestFit="1" customWidth="1"/>
    <col min="8206" max="8206" width="15" style="14" bestFit="1" customWidth="1"/>
    <col min="8207" max="8448" width="9.140625" style="14"/>
    <col min="8449" max="8449" width="14.140625" style="14" customWidth="1"/>
    <col min="8450" max="8460" width="14" style="14" bestFit="1" customWidth="1"/>
    <col min="8461" max="8461" width="13.85546875" style="14" bestFit="1" customWidth="1"/>
    <col min="8462" max="8462" width="15" style="14" bestFit="1" customWidth="1"/>
    <col min="8463" max="8704" width="9.140625" style="14"/>
    <col min="8705" max="8705" width="14.140625" style="14" customWidth="1"/>
    <col min="8706" max="8716" width="14" style="14" bestFit="1" customWidth="1"/>
    <col min="8717" max="8717" width="13.85546875" style="14" bestFit="1" customWidth="1"/>
    <col min="8718" max="8718" width="15" style="14" bestFit="1" customWidth="1"/>
    <col min="8719" max="8960" width="9.140625" style="14"/>
    <col min="8961" max="8961" width="14.140625" style="14" customWidth="1"/>
    <col min="8962" max="8972" width="14" style="14" bestFit="1" customWidth="1"/>
    <col min="8973" max="8973" width="13.85546875" style="14" bestFit="1" customWidth="1"/>
    <col min="8974" max="8974" width="15" style="14" bestFit="1" customWidth="1"/>
    <col min="8975" max="9216" width="9.140625" style="14"/>
    <col min="9217" max="9217" width="14.140625" style="14" customWidth="1"/>
    <col min="9218" max="9228" width="14" style="14" bestFit="1" customWidth="1"/>
    <col min="9229" max="9229" width="13.85546875" style="14" bestFit="1" customWidth="1"/>
    <col min="9230" max="9230" width="15" style="14" bestFit="1" customWidth="1"/>
    <col min="9231" max="9472" width="9.140625" style="14"/>
    <col min="9473" max="9473" width="14.140625" style="14" customWidth="1"/>
    <col min="9474" max="9484" width="14" style="14" bestFit="1" customWidth="1"/>
    <col min="9485" max="9485" width="13.85546875" style="14" bestFit="1" customWidth="1"/>
    <col min="9486" max="9486" width="15" style="14" bestFit="1" customWidth="1"/>
    <col min="9487" max="9728" width="9.140625" style="14"/>
    <col min="9729" max="9729" width="14.140625" style="14" customWidth="1"/>
    <col min="9730" max="9740" width="14" style="14" bestFit="1" customWidth="1"/>
    <col min="9741" max="9741" width="13.85546875" style="14" bestFit="1" customWidth="1"/>
    <col min="9742" max="9742" width="15" style="14" bestFit="1" customWidth="1"/>
    <col min="9743" max="9984" width="9.140625" style="14"/>
    <col min="9985" max="9985" width="14.140625" style="14" customWidth="1"/>
    <col min="9986" max="9996" width="14" style="14" bestFit="1" customWidth="1"/>
    <col min="9997" max="9997" width="13.85546875" style="14" bestFit="1" customWidth="1"/>
    <col min="9998" max="9998" width="15" style="14" bestFit="1" customWidth="1"/>
    <col min="9999" max="10240" width="9.140625" style="14"/>
    <col min="10241" max="10241" width="14.140625" style="14" customWidth="1"/>
    <col min="10242" max="10252" width="14" style="14" bestFit="1" customWidth="1"/>
    <col min="10253" max="10253" width="13.85546875" style="14" bestFit="1" customWidth="1"/>
    <col min="10254" max="10254" width="15" style="14" bestFit="1" customWidth="1"/>
    <col min="10255" max="10496" width="9.140625" style="14"/>
    <col min="10497" max="10497" width="14.140625" style="14" customWidth="1"/>
    <col min="10498" max="10508" width="14" style="14" bestFit="1" customWidth="1"/>
    <col min="10509" max="10509" width="13.85546875" style="14" bestFit="1" customWidth="1"/>
    <col min="10510" max="10510" width="15" style="14" bestFit="1" customWidth="1"/>
    <col min="10511" max="10752" width="9.140625" style="14"/>
    <col min="10753" max="10753" width="14.140625" style="14" customWidth="1"/>
    <col min="10754" max="10764" width="14" style="14" bestFit="1" customWidth="1"/>
    <col min="10765" max="10765" width="13.85546875" style="14" bestFit="1" customWidth="1"/>
    <col min="10766" max="10766" width="15" style="14" bestFit="1" customWidth="1"/>
    <col min="10767" max="11008" width="9.140625" style="14"/>
    <col min="11009" max="11009" width="14.140625" style="14" customWidth="1"/>
    <col min="11010" max="11020" width="14" style="14" bestFit="1" customWidth="1"/>
    <col min="11021" max="11021" width="13.85546875" style="14" bestFit="1" customWidth="1"/>
    <col min="11022" max="11022" width="15" style="14" bestFit="1" customWidth="1"/>
    <col min="11023" max="11264" width="9.140625" style="14"/>
    <col min="11265" max="11265" width="14.140625" style="14" customWidth="1"/>
    <col min="11266" max="11276" width="14" style="14" bestFit="1" customWidth="1"/>
    <col min="11277" max="11277" width="13.85546875" style="14" bestFit="1" customWidth="1"/>
    <col min="11278" max="11278" width="15" style="14" bestFit="1" customWidth="1"/>
    <col min="11279" max="11520" width="9.140625" style="14"/>
    <col min="11521" max="11521" width="14.140625" style="14" customWidth="1"/>
    <col min="11522" max="11532" width="14" style="14" bestFit="1" customWidth="1"/>
    <col min="11533" max="11533" width="13.85546875" style="14" bestFit="1" customWidth="1"/>
    <col min="11534" max="11534" width="15" style="14" bestFit="1" customWidth="1"/>
    <col min="11535" max="11776" width="9.140625" style="14"/>
    <col min="11777" max="11777" width="14.140625" style="14" customWidth="1"/>
    <col min="11778" max="11788" width="14" style="14" bestFit="1" customWidth="1"/>
    <col min="11789" max="11789" width="13.85546875" style="14" bestFit="1" customWidth="1"/>
    <col min="11790" max="11790" width="15" style="14" bestFit="1" customWidth="1"/>
    <col min="11791" max="12032" width="9.140625" style="14"/>
    <col min="12033" max="12033" width="14.140625" style="14" customWidth="1"/>
    <col min="12034" max="12044" width="14" style="14" bestFit="1" customWidth="1"/>
    <col min="12045" max="12045" width="13.85546875" style="14" bestFit="1" customWidth="1"/>
    <col min="12046" max="12046" width="15" style="14" bestFit="1" customWidth="1"/>
    <col min="12047" max="12288" width="9.140625" style="14"/>
    <col min="12289" max="12289" width="14.140625" style="14" customWidth="1"/>
    <col min="12290" max="12300" width="14" style="14" bestFit="1" customWidth="1"/>
    <col min="12301" max="12301" width="13.85546875" style="14" bestFit="1" customWidth="1"/>
    <col min="12302" max="12302" width="15" style="14" bestFit="1" customWidth="1"/>
    <col min="12303" max="12544" width="9.140625" style="14"/>
    <col min="12545" max="12545" width="14.140625" style="14" customWidth="1"/>
    <col min="12546" max="12556" width="14" style="14" bestFit="1" customWidth="1"/>
    <col min="12557" max="12557" width="13.85546875" style="14" bestFit="1" customWidth="1"/>
    <col min="12558" max="12558" width="15" style="14" bestFit="1" customWidth="1"/>
    <col min="12559" max="12800" width="9.140625" style="14"/>
    <col min="12801" max="12801" width="14.140625" style="14" customWidth="1"/>
    <col min="12802" max="12812" width="14" style="14" bestFit="1" customWidth="1"/>
    <col min="12813" max="12813" width="13.85546875" style="14" bestFit="1" customWidth="1"/>
    <col min="12814" max="12814" width="15" style="14" bestFit="1" customWidth="1"/>
    <col min="12815" max="13056" width="9.140625" style="14"/>
    <col min="13057" max="13057" width="14.140625" style="14" customWidth="1"/>
    <col min="13058" max="13068" width="14" style="14" bestFit="1" customWidth="1"/>
    <col min="13069" max="13069" width="13.85546875" style="14" bestFit="1" customWidth="1"/>
    <col min="13070" max="13070" width="15" style="14" bestFit="1" customWidth="1"/>
    <col min="13071" max="13312" width="9.140625" style="14"/>
    <col min="13313" max="13313" width="14.140625" style="14" customWidth="1"/>
    <col min="13314" max="13324" width="14" style="14" bestFit="1" customWidth="1"/>
    <col min="13325" max="13325" width="13.85546875" style="14" bestFit="1" customWidth="1"/>
    <col min="13326" max="13326" width="15" style="14" bestFit="1" customWidth="1"/>
    <col min="13327" max="13568" width="9.140625" style="14"/>
    <col min="13569" max="13569" width="14.140625" style="14" customWidth="1"/>
    <col min="13570" max="13580" width="14" style="14" bestFit="1" customWidth="1"/>
    <col min="13581" max="13581" width="13.85546875" style="14" bestFit="1" customWidth="1"/>
    <col min="13582" max="13582" width="15" style="14" bestFit="1" customWidth="1"/>
    <col min="13583" max="13824" width="9.140625" style="14"/>
    <col min="13825" max="13825" width="14.140625" style="14" customWidth="1"/>
    <col min="13826" max="13836" width="14" style="14" bestFit="1" customWidth="1"/>
    <col min="13837" max="13837" width="13.85546875" style="14" bestFit="1" customWidth="1"/>
    <col min="13838" max="13838" width="15" style="14" bestFit="1" customWidth="1"/>
    <col min="13839" max="14080" width="9.140625" style="14"/>
    <col min="14081" max="14081" width="14.140625" style="14" customWidth="1"/>
    <col min="14082" max="14092" width="14" style="14" bestFit="1" customWidth="1"/>
    <col min="14093" max="14093" width="13.85546875" style="14" bestFit="1" customWidth="1"/>
    <col min="14094" max="14094" width="15" style="14" bestFit="1" customWidth="1"/>
    <col min="14095" max="14336" width="9.140625" style="14"/>
    <col min="14337" max="14337" width="14.140625" style="14" customWidth="1"/>
    <col min="14338" max="14348" width="14" style="14" bestFit="1" customWidth="1"/>
    <col min="14349" max="14349" width="13.85546875" style="14" bestFit="1" customWidth="1"/>
    <col min="14350" max="14350" width="15" style="14" bestFit="1" customWidth="1"/>
    <col min="14351" max="14592" width="9.140625" style="14"/>
    <col min="14593" max="14593" width="14.140625" style="14" customWidth="1"/>
    <col min="14594" max="14604" width="14" style="14" bestFit="1" customWidth="1"/>
    <col min="14605" max="14605" width="13.85546875" style="14" bestFit="1" customWidth="1"/>
    <col min="14606" max="14606" width="15" style="14" bestFit="1" customWidth="1"/>
    <col min="14607" max="14848" width="9.140625" style="14"/>
    <col min="14849" max="14849" width="14.140625" style="14" customWidth="1"/>
    <col min="14850" max="14860" width="14" style="14" bestFit="1" customWidth="1"/>
    <col min="14861" max="14861" width="13.85546875" style="14" bestFit="1" customWidth="1"/>
    <col min="14862" max="14862" width="15" style="14" bestFit="1" customWidth="1"/>
    <col min="14863" max="15104" width="9.140625" style="14"/>
    <col min="15105" max="15105" width="14.140625" style="14" customWidth="1"/>
    <col min="15106" max="15116" width="14" style="14" bestFit="1" customWidth="1"/>
    <col min="15117" max="15117" width="13.85546875" style="14" bestFit="1" customWidth="1"/>
    <col min="15118" max="15118" width="15" style="14" bestFit="1" customWidth="1"/>
    <col min="15119" max="15360" width="9.140625" style="14"/>
    <col min="15361" max="15361" width="14.140625" style="14" customWidth="1"/>
    <col min="15362" max="15372" width="14" style="14" bestFit="1" customWidth="1"/>
    <col min="15373" max="15373" width="13.85546875" style="14" bestFit="1" customWidth="1"/>
    <col min="15374" max="15374" width="15" style="14" bestFit="1" customWidth="1"/>
    <col min="15375" max="15616" width="9.140625" style="14"/>
    <col min="15617" max="15617" width="14.140625" style="14" customWidth="1"/>
    <col min="15618" max="15628" width="14" style="14" bestFit="1" customWidth="1"/>
    <col min="15629" max="15629" width="13.85546875" style="14" bestFit="1" customWidth="1"/>
    <col min="15630" max="15630" width="15" style="14" bestFit="1" customWidth="1"/>
    <col min="15631" max="15872" width="9.140625" style="14"/>
    <col min="15873" max="15873" width="14.140625" style="14" customWidth="1"/>
    <col min="15874" max="15884" width="14" style="14" bestFit="1" customWidth="1"/>
    <col min="15885" max="15885" width="13.85546875" style="14" bestFit="1" customWidth="1"/>
    <col min="15886" max="15886" width="15" style="14" bestFit="1" customWidth="1"/>
    <col min="15887" max="16128" width="9.140625" style="14"/>
    <col min="16129" max="16129" width="14.140625" style="14" customWidth="1"/>
    <col min="16130" max="16140" width="14" style="14" bestFit="1" customWidth="1"/>
    <col min="16141" max="16141" width="13.85546875" style="14" bestFit="1" customWidth="1"/>
    <col min="16142" max="16142" width="15" style="14" bestFit="1" customWidth="1"/>
    <col min="16143" max="16384" width="9.140625" style="14"/>
  </cols>
  <sheetData>
    <row r="2" spans="1:14" ht="20.25" x14ac:dyDescent="0.3">
      <c r="A2" s="13" t="s">
        <v>262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97">
        <v>245083.29</v>
      </c>
      <c r="C6" s="111">
        <v>266325.7</v>
      </c>
      <c r="D6" s="16">
        <v>324250.15999999997</v>
      </c>
      <c r="E6" s="16">
        <v>292737.09999999998</v>
      </c>
      <c r="F6" s="16">
        <v>283664.81</v>
      </c>
      <c r="G6" s="16">
        <v>294018.12</v>
      </c>
      <c r="H6" s="133">
        <v>280134.2</v>
      </c>
      <c r="I6" s="16">
        <v>239891.98</v>
      </c>
      <c r="J6" s="16">
        <v>325490.15999999997</v>
      </c>
      <c r="K6" s="157">
        <v>248216.95</v>
      </c>
      <c r="L6" s="173">
        <v>295247.2</v>
      </c>
      <c r="M6" s="85">
        <v>303694.92</v>
      </c>
      <c r="N6" s="16">
        <f>SUM(B6:M6)</f>
        <v>3398754.5900000008</v>
      </c>
    </row>
    <row r="7" spans="1:14" x14ac:dyDescent="0.2">
      <c r="A7" s="14" t="s">
        <v>11</v>
      </c>
      <c r="B7" s="97">
        <v>99226.02</v>
      </c>
      <c r="C7" s="111">
        <v>115931.14</v>
      </c>
      <c r="D7" s="16">
        <v>161181.78</v>
      </c>
      <c r="E7" s="16">
        <v>106392.92</v>
      </c>
      <c r="F7" s="16">
        <v>131838.65</v>
      </c>
      <c r="G7" s="16">
        <v>154007.54</v>
      </c>
      <c r="H7" s="133">
        <v>138905.95000000001</v>
      </c>
      <c r="I7" s="16">
        <v>97555.67</v>
      </c>
      <c r="J7" s="16">
        <v>162987.01999999999</v>
      </c>
      <c r="K7" s="157">
        <v>103432.54</v>
      </c>
      <c r="L7" s="173">
        <v>148261.4</v>
      </c>
      <c r="M7" s="85">
        <v>154323.13</v>
      </c>
      <c r="N7" s="16">
        <f t="shared" ref="N7:N22" si="0">SUM(B7:M7)</f>
        <v>1574043.7599999998</v>
      </c>
    </row>
    <row r="8" spans="1:14" x14ac:dyDescent="0.2">
      <c r="A8" s="14" t="s">
        <v>12</v>
      </c>
      <c r="B8" s="97">
        <v>9330289.5299999993</v>
      </c>
      <c r="C8" s="111">
        <v>11564051.83</v>
      </c>
      <c r="D8" s="16">
        <v>14160002.91</v>
      </c>
      <c r="E8" s="16">
        <v>12088639.82</v>
      </c>
      <c r="F8" s="16">
        <v>11221854.9</v>
      </c>
      <c r="G8" s="16">
        <v>12451549.560000001</v>
      </c>
      <c r="H8" s="133">
        <v>11629373.460000001</v>
      </c>
      <c r="I8" s="16">
        <v>10194851.380000001</v>
      </c>
      <c r="J8" s="16">
        <v>12603159.640000001</v>
      </c>
      <c r="K8" s="157">
        <v>10368845.609999999</v>
      </c>
      <c r="L8" s="173">
        <v>11054662.57</v>
      </c>
      <c r="M8" s="85">
        <v>12285452.59</v>
      </c>
      <c r="N8" s="16">
        <f t="shared" si="0"/>
        <v>138952733.79999998</v>
      </c>
    </row>
    <row r="9" spans="1:14" x14ac:dyDescent="0.2">
      <c r="A9" s="14" t="s">
        <v>13</v>
      </c>
      <c r="B9" s="97">
        <v>261938.01</v>
      </c>
      <c r="C9" s="111">
        <v>294249.56</v>
      </c>
      <c r="D9" s="16">
        <v>317955.34999999998</v>
      </c>
      <c r="E9" s="16">
        <v>323708.21000000002</v>
      </c>
      <c r="F9" s="16">
        <v>299231.37</v>
      </c>
      <c r="G9" s="16">
        <v>326482.86</v>
      </c>
      <c r="H9" s="133">
        <v>269387.46000000002</v>
      </c>
      <c r="I9" s="16">
        <v>253254.96</v>
      </c>
      <c r="J9" s="16">
        <v>306208.81</v>
      </c>
      <c r="K9" s="157">
        <v>259005.96</v>
      </c>
      <c r="L9" s="173">
        <v>285534.71000000002</v>
      </c>
      <c r="M9" s="85">
        <v>325132.27999999997</v>
      </c>
      <c r="N9" s="16">
        <f t="shared" si="0"/>
        <v>3522089.5399999996</v>
      </c>
    </row>
    <row r="10" spans="1:14" x14ac:dyDescent="0.2">
      <c r="A10" s="14" t="s">
        <v>14</v>
      </c>
      <c r="B10" s="97">
        <v>339941.95</v>
      </c>
      <c r="C10" s="111">
        <v>396962.15</v>
      </c>
      <c r="D10" s="16">
        <v>532155.25</v>
      </c>
      <c r="E10" s="16">
        <v>374635.69</v>
      </c>
      <c r="F10" s="16">
        <v>408323.81</v>
      </c>
      <c r="G10" s="16">
        <v>489584.39</v>
      </c>
      <c r="H10" s="133">
        <v>402298.92</v>
      </c>
      <c r="I10" s="16">
        <v>288425.90000000002</v>
      </c>
      <c r="J10" s="16">
        <v>514651.59</v>
      </c>
      <c r="K10" s="157">
        <v>346849.43</v>
      </c>
      <c r="L10" s="173">
        <v>455750.34</v>
      </c>
      <c r="M10" s="85">
        <v>488233.58999999997</v>
      </c>
      <c r="N10" s="16">
        <f t="shared" si="0"/>
        <v>5037813.01</v>
      </c>
    </row>
    <row r="11" spans="1:14" x14ac:dyDescent="0.2">
      <c r="A11" s="14" t="s">
        <v>15</v>
      </c>
      <c r="B11" s="97">
        <v>5502.79</v>
      </c>
      <c r="C11" s="111">
        <v>3152.21</v>
      </c>
      <c r="D11" s="16">
        <v>16159.12</v>
      </c>
      <c r="E11" s="16">
        <v>4004.33</v>
      </c>
      <c r="F11" s="16">
        <v>17764.61</v>
      </c>
      <c r="G11" s="16">
        <v>30989.919999999998</v>
      </c>
      <c r="H11" s="133">
        <v>23209.93</v>
      </c>
      <c r="I11" s="16">
        <v>4621.84</v>
      </c>
      <c r="J11" s="16">
        <v>22529.7</v>
      </c>
      <c r="K11" s="157">
        <v>4184.17</v>
      </c>
      <c r="L11" s="173">
        <v>20810.09</v>
      </c>
      <c r="M11" s="85">
        <v>20342.07</v>
      </c>
      <c r="N11" s="16">
        <f t="shared" si="0"/>
        <v>173270.78</v>
      </c>
    </row>
    <row r="12" spans="1:14" x14ac:dyDescent="0.2">
      <c r="A12" s="14" t="s">
        <v>16</v>
      </c>
      <c r="B12" s="97">
        <v>15212.22</v>
      </c>
      <c r="C12" s="111">
        <v>13435.25</v>
      </c>
      <c r="D12" s="16">
        <v>34702.21</v>
      </c>
      <c r="E12" s="16">
        <v>11611.28</v>
      </c>
      <c r="F12" s="16">
        <v>30310.639999999999</v>
      </c>
      <c r="G12" s="16">
        <v>51772.34</v>
      </c>
      <c r="H12" s="133">
        <v>36860.69</v>
      </c>
      <c r="I12" s="16">
        <v>11225.1</v>
      </c>
      <c r="J12" s="16">
        <v>38321.43</v>
      </c>
      <c r="K12" s="157">
        <v>11894.05</v>
      </c>
      <c r="L12" s="173">
        <v>36143.33</v>
      </c>
      <c r="M12" s="85">
        <v>34661.549999999996</v>
      </c>
      <c r="N12" s="16">
        <f t="shared" si="0"/>
        <v>326150.08999999997</v>
      </c>
    </row>
    <row r="13" spans="1:14" x14ac:dyDescent="0.2">
      <c r="A13" s="14" t="s">
        <v>17</v>
      </c>
      <c r="B13" s="97">
        <v>116217.13</v>
      </c>
      <c r="C13" s="111">
        <v>129575.3</v>
      </c>
      <c r="D13" s="16">
        <v>194300.1</v>
      </c>
      <c r="E13" s="16">
        <v>117908</v>
      </c>
      <c r="F13" s="16">
        <v>161652.89000000001</v>
      </c>
      <c r="G13" s="16">
        <v>212846.3</v>
      </c>
      <c r="H13" s="133">
        <v>173555.32</v>
      </c>
      <c r="I13" s="16">
        <v>96638.17</v>
      </c>
      <c r="J13" s="16">
        <v>229780.51</v>
      </c>
      <c r="K13" s="157">
        <v>123229.18</v>
      </c>
      <c r="L13" s="173">
        <v>184426.26</v>
      </c>
      <c r="M13" s="85">
        <v>183182.38999999998</v>
      </c>
      <c r="N13" s="16">
        <f t="shared" si="0"/>
        <v>1923311.5499999998</v>
      </c>
    </row>
    <row r="14" spans="1:14" x14ac:dyDescent="0.2">
      <c r="A14" s="14" t="s">
        <v>18</v>
      </c>
      <c r="B14" s="97">
        <v>50723.05</v>
      </c>
      <c r="C14" s="111">
        <v>47713.84</v>
      </c>
      <c r="D14" s="16">
        <v>78961.25</v>
      </c>
      <c r="E14" s="16">
        <v>49948.32</v>
      </c>
      <c r="F14" s="16">
        <v>70694.92</v>
      </c>
      <c r="G14" s="16">
        <v>126494.13</v>
      </c>
      <c r="H14" s="133">
        <v>75349.41</v>
      </c>
      <c r="I14" s="16">
        <v>34708.19</v>
      </c>
      <c r="J14" s="16">
        <v>93189.06</v>
      </c>
      <c r="K14" s="157">
        <v>43720.42</v>
      </c>
      <c r="L14" s="173">
        <v>81276.94</v>
      </c>
      <c r="M14" s="85">
        <v>85869.5</v>
      </c>
      <c r="N14" s="16">
        <f t="shared" si="0"/>
        <v>838649.03000000026</v>
      </c>
    </row>
    <row r="15" spans="1:14" x14ac:dyDescent="0.2">
      <c r="A15" s="14" t="s">
        <v>19</v>
      </c>
      <c r="B15" s="97">
        <v>29163.26</v>
      </c>
      <c r="C15" s="111">
        <v>25724.01</v>
      </c>
      <c r="D15" s="16">
        <v>49963.199999999997</v>
      </c>
      <c r="E15" s="16">
        <v>28586.42</v>
      </c>
      <c r="F15" s="16">
        <v>43463.21</v>
      </c>
      <c r="G15" s="16">
        <v>62426.55</v>
      </c>
      <c r="H15" s="133">
        <v>46006.13</v>
      </c>
      <c r="I15" s="16">
        <v>19949.45</v>
      </c>
      <c r="J15" s="16">
        <v>49983.34</v>
      </c>
      <c r="K15" s="157">
        <v>22588.400000000001</v>
      </c>
      <c r="L15" s="173">
        <v>40787.49</v>
      </c>
      <c r="M15" s="85">
        <v>56487.51</v>
      </c>
      <c r="N15" s="16">
        <f t="shared" si="0"/>
        <v>475128.97000000009</v>
      </c>
    </row>
    <row r="16" spans="1:14" x14ac:dyDescent="0.2">
      <c r="A16" s="14" t="s">
        <v>20</v>
      </c>
      <c r="B16" s="97">
        <v>333145.03000000003</v>
      </c>
      <c r="C16" s="111">
        <v>341218.27</v>
      </c>
      <c r="D16" s="16">
        <v>392809.83</v>
      </c>
      <c r="E16" s="16">
        <v>329241.94</v>
      </c>
      <c r="F16" s="16">
        <v>346655.72</v>
      </c>
      <c r="G16" s="16">
        <v>351510.46</v>
      </c>
      <c r="H16" s="133">
        <v>325622.84000000003</v>
      </c>
      <c r="I16" s="16">
        <v>289583.07</v>
      </c>
      <c r="J16" s="16">
        <v>409704.55</v>
      </c>
      <c r="K16" s="157">
        <v>319301.69</v>
      </c>
      <c r="L16" s="173">
        <v>376669.45</v>
      </c>
      <c r="M16" s="85">
        <v>396885.88</v>
      </c>
      <c r="N16" s="16">
        <f t="shared" si="0"/>
        <v>4212348.7299999995</v>
      </c>
    </row>
    <row r="17" spans="1:14" x14ac:dyDescent="0.2">
      <c r="A17" s="14" t="s">
        <v>21</v>
      </c>
      <c r="B17" s="97">
        <v>32312.44</v>
      </c>
      <c r="C17" s="111">
        <v>22709.7</v>
      </c>
      <c r="D17" s="16">
        <v>50529.63</v>
      </c>
      <c r="E17" s="16">
        <v>27184.44</v>
      </c>
      <c r="F17" s="16">
        <v>40931.31</v>
      </c>
      <c r="G17" s="16">
        <v>61798.29</v>
      </c>
      <c r="H17" s="133">
        <v>43394.03</v>
      </c>
      <c r="I17" s="16">
        <v>20710.509999999998</v>
      </c>
      <c r="J17" s="16">
        <v>53021.08</v>
      </c>
      <c r="K17" s="157">
        <v>22319.26</v>
      </c>
      <c r="L17" s="173">
        <v>46795.75</v>
      </c>
      <c r="M17" s="85">
        <v>47676.47</v>
      </c>
      <c r="N17" s="16">
        <f t="shared" si="0"/>
        <v>469382.91000000003</v>
      </c>
    </row>
    <row r="18" spans="1:14" x14ac:dyDescent="0.2">
      <c r="A18" s="14" t="s">
        <v>22</v>
      </c>
      <c r="B18" s="97">
        <v>234101.25</v>
      </c>
      <c r="C18" s="111">
        <v>270417.71999999997</v>
      </c>
      <c r="D18" s="16">
        <v>321635.12</v>
      </c>
      <c r="E18" s="16">
        <v>270621.03999999998</v>
      </c>
      <c r="F18" s="16">
        <v>280352.84000000003</v>
      </c>
      <c r="G18" s="16">
        <v>324585.31</v>
      </c>
      <c r="H18" s="133">
        <v>265193.96000000002</v>
      </c>
      <c r="I18" s="16">
        <v>233030.41</v>
      </c>
      <c r="J18" s="16">
        <v>319571.28999999998</v>
      </c>
      <c r="K18" s="157">
        <v>230177.39</v>
      </c>
      <c r="L18" s="173">
        <v>293195.87</v>
      </c>
      <c r="M18" s="85">
        <v>308597.99</v>
      </c>
      <c r="N18" s="16">
        <f t="shared" si="0"/>
        <v>3351480.1900000004</v>
      </c>
    </row>
    <row r="19" spans="1:14" x14ac:dyDescent="0.2">
      <c r="A19" s="14" t="s">
        <v>23</v>
      </c>
      <c r="B19" s="97">
        <v>20626.03</v>
      </c>
      <c r="C19" s="111">
        <v>22818.07</v>
      </c>
      <c r="D19" s="16">
        <v>59827.49</v>
      </c>
      <c r="E19" s="16">
        <v>26273.71</v>
      </c>
      <c r="F19" s="16">
        <v>56600.78</v>
      </c>
      <c r="G19" s="16">
        <v>103948.49</v>
      </c>
      <c r="H19" s="133">
        <v>68464.59</v>
      </c>
      <c r="I19" s="16">
        <v>19627.41</v>
      </c>
      <c r="J19" s="16">
        <v>83567.990000000005</v>
      </c>
      <c r="K19" s="157">
        <v>25633.42</v>
      </c>
      <c r="L19" s="173">
        <v>72778.62</v>
      </c>
      <c r="M19" s="85">
        <v>68215.810000000012</v>
      </c>
      <c r="N19" s="16">
        <f t="shared" si="0"/>
        <v>628382.41</v>
      </c>
    </row>
    <row r="20" spans="1:14" x14ac:dyDescent="0.2">
      <c r="A20" s="14" t="s">
        <v>24</v>
      </c>
      <c r="B20" s="97">
        <v>31606.560000000001</v>
      </c>
      <c r="C20" s="111">
        <v>35931.43</v>
      </c>
      <c r="D20" s="16">
        <v>45289.3</v>
      </c>
      <c r="E20" s="16">
        <v>39957.050000000003</v>
      </c>
      <c r="F20" s="16">
        <v>33467.550000000003</v>
      </c>
      <c r="G20" s="16">
        <v>30468.04</v>
      </c>
      <c r="H20" s="133">
        <v>33371.120000000003</v>
      </c>
      <c r="I20" s="16">
        <v>34222.47</v>
      </c>
      <c r="J20" s="16">
        <v>36647.47</v>
      </c>
      <c r="K20" s="157">
        <v>32941.9</v>
      </c>
      <c r="L20" s="173">
        <v>32058.91</v>
      </c>
      <c r="M20" s="85">
        <v>38671.200000000004</v>
      </c>
      <c r="N20" s="16">
        <f t="shared" si="0"/>
        <v>424633</v>
      </c>
    </row>
    <row r="21" spans="1:14" x14ac:dyDescent="0.2">
      <c r="A21" s="14" t="s">
        <v>25</v>
      </c>
      <c r="B21" s="97">
        <v>2585896.31</v>
      </c>
      <c r="C21" s="111">
        <v>3063742.23</v>
      </c>
      <c r="D21" s="16">
        <v>3666082.89</v>
      </c>
      <c r="E21" s="16">
        <v>3223540.91</v>
      </c>
      <c r="F21" s="16">
        <v>3142013.35</v>
      </c>
      <c r="G21" s="16">
        <v>3393799.58</v>
      </c>
      <c r="H21" s="133">
        <v>3088563.07</v>
      </c>
      <c r="I21" s="16">
        <v>2824817.09</v>
      </c>
      <c r="J21" s="16">
        <v>3331644.9499999997</v>
      </c>
      <c r="K21" s="157">
        <v>2755122.41</v>
      </c>
      <c r="L21" s="173">
        <v>3072680.4499999997</v>
      </c>
      <c r="M21" s="85">
        <v>3366422.84</v>
      </c>
      <c r="N21" s="16">
        <f t="shared" si="0"/>
        <v>37514326.079999998</v>
      </c>
    </row>
    <row r="22" spans="1:14" x14ac:dyDescent="0.2">
      <c r="A22" s="14" t="s">
        <v>26</v>
      </c>
      <c r="B22" s="98">
        <v>53297.67</v>
      </c>
      <c r="C22" s="112">
        <v>60838.02</v>
      </c>
      <c r="D22" s="41">
        <v>103796.31</v>
      </c>
      <c r="E22" s="41">
        <v>63894.64</v>
      </c>
      <c r="F22" s="41">
        <v>88131.63</v>
      </c>
      <c r="G22" s="41">
        <v>134872.85999999999</v>
      </c>
      <c r="H22" s="134">
        <v>92687.92</v>
      </c>
      <c r="I22" s="41">
        <v>43787.4</v>
      </c>
      <c r="J22" s="41">
        <v>117748</v>
      </c>
      <c r="K22" s="158">
        <v>57034.7</v>
      </c>
      <c r="L22" s="174">
        <v>94049.77</v>
      </c>
      <c r="M22" s="86">
        <v>105661.64</v>
      </c>
      <c r="N22" s="41">
        <f t="shared" si="0"/>
        <v>1015800.56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6">
        <f>SUM(B6:B23)</f>
        <v>13784282.539999999</v>
      </c>
      <c r="C24" s="16">
        <f t="shared" ref="C24:M24" si="1">SUM(C6:C23)</f>
        <v>16674796.430000002</v>
      </c>
      <c r="D24" s="16">
        <f t="shared" si="1"/>
        <v>20509601.899999999</v>
      </c>
      <c r="E24" s="16">
        <f t="shared" si="1"/>
        <v>17378885.82</v>
      </c>
      <c r="F24" s="16">
        <f t="shared" si="1"/>
        <v>16656952.990000002</v>
      </c>
      <c r="G24" s="16">
        <f t="shared" si="1"/>
        <v>18601154.740000002</v>
      </c>
      <c r="H24" s="16">
        <f t="shared" si="1"/>
        <v>16992379.000000004</v>
      </c>
      <c r="I24" s="16">
        <f t="shared" si="1"/>
        <v>14706901.000000002</v>
      </c>
      <c r="J24" s="16">
        <f t="shared" si="1"/>
        <v>18698206.59</v>
      </c>
      <c r="K24" s="16">
        <f t="shared" si="1"/>
        <v>14974497.48</v>
      </c>
      <c r="L24" s="16">
        <f t="shared" si="1"/>
        <v>16591129.149999997</v>
      </c>
      <c r="M24" s="16">
        <f t="shared" si="1"/>
        <v>18269511.360000003</v>
      </c>
      <c r="N24" s="16">
        <f>SUM(N6:N22)</f>
        <v>203838298.99999994</v>
      </c>
    </row>
    <row r="25" spans="1:14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spans="1:1" x14ac:dyDescent="0.2">
      <c r="A39" s="14" t="str">
        <f ca="1">CELL("filename")</f>
        <v>\\taxation\ccshared\Div - Adm Svc\Distribution &amp; Statistics\Distributions\WEB\[Consolidated_Tax_21.xlsx]CIG TAX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zoomScaleNormal="100" workbookViewId="0">
      <pane xSplit="1" topLeftCell="B1" activePane="topRight" state="frozen"/>
      <selection pane="topRight" activeCell="O3" sqref="O3"/>
    </sheetView>
  </sheetViews>
  <sheetFormatPr defaultRowHeight="12" x14ac:dyDescent="0.2"/>
  <cols>
    <col min="1" max="1" width="43.28515625" style="44" bestFit="1" customWidth="1"/>
    <col min="2" max="2" width="16.5703125" style="44" customWidth="1"/>
    <col min="3" max="3" width="13.42578125" style="66" bestFit="1" customWidth="1"/>
    <col min="4" max="4" width="14.5703125" style="44" bestFit="1" customWidth="1"/>
    <col min="5" max="6" width="13.5703125" style="44" customWidth="1"/>
    <col min="7" max="7" width="14.5703125" style="44" bestFit="1" customWidth="1"/>
    <col min="8" max="8" width="13.5703125" style="44" customWidth="1"/>
    <col min="9" max="9" width="13.7109375" style="45" customWidth="1"/>
    <col min="10" max="10" width="14.5703125" style="44" customWidth="1"/>
    <col min="11" max="12" width="14.5703125" style="66" bestFit="1" customWidth="1"/>
    <col min="13" max="13" width="14.5703125" style="44" bestFit="1" customWidth="1"/>
    <col min="14" max="14" width="16.140625" style="44" customWidth="1"/>
    <col min="15" max="15" width="13.5703125" style="44" bestFit="1" customWidth="1"/>
    <col min="16" max="16" width="12.42578125" style="44" bestFit="1" customWidth="1"/>
    <col min="17" max="256" width="9.140625" style="44"/>
    <col min="257" max="257" width="31.28515625" style="44" customWidth="1"/>
    <col min="258" max="258" width="16.5703125" style="44" bestFit="1" customWidth="1"/>
    <col min="259" max="259" width="13.42578125" style="44" bestFit="1" customWidth="1"/>
    <col min="260" max="265" width="13.5703125" style="44" bestFit="1" customWidth="1"/>
    <col min="266" max="267" width="13.42578125" style="44" bestFit="1" customWidth="1"/>
    <col min="268" max="269" width="13.5703125" style="44" bestFit="1" customWidth="1"/>
    <col min="270" max="270" width="16.140625" style="44" bestFit="1" customWidth="1"/>
    <col min="271" max="271" width="13.5703125" style="44" bestFit="1" customWidth="1"/>
    <col min="272" max="512" width="9.140625" style="44"/>
    <col min="513" max="513" width="31.28515625" style="44" customWidth="1"/>
    <col min="514" max="514" width="16.5703125" style="44" bestFit="1" customWidth="1"/>
    <col min="515" max="515" width="13.42578125" style="44" bestFit="1" customWidth="1"/>
    <col min="516" max="521" width="13.5703125" style="44" bestFit="1" customWidth="1"/>
    <col min="522" max="523" width="13.42578125" style="44" bestFit="1" customWidth="1"/>
    <col min="524" max="525" width="13.5703125" style="44" bestFit="1" customWidth="1"/>
    <col min="526" max="526" width="16.140625" style="44" bestFit="1" customWidth="1"/>
    <col min="527" max="527" width="13.5703125" style="44" bestFit="1" customWidth="1"/>
    <col min="528" max="768" width="9.140625" style="44"/>
    <col min="769" max="769" width="31.28515625" style="44" customWidth="1"/>
    <col min="770" max="770" width="16.5703125" style="44" bestFit="1" customWidth="1"/>
    <col min="771" max="771" width="13.42578125" style="44" bestFit="1" customWidth="1"/>
    <col min="772" max="777" width="13.5703125" style="44" bestFit="1" customWidth="1"/>
    <col min="778" max="779" width="13.42578125" style="44" bestFit="1" customWidth="1"/>
    <col min="780" max="781" width="13.5703125" style="44" bestFit="1" customWidth="1"/>
    <col min="782" max="782" width="16.140625" style="44" bestFit="1" customWidth="1"/>
    <col min="783" max="783" width="13.5703125" style="44" bestFit="1" customWidth="1"/>
    <col min="784" max="1024" width="9.140625" style="44"/>
    <col min="1025" max="1025" width="31.28515625" style="44" customWidth="1"/>
    <col min="1026" max="1026" width="16.5703125" style="44" bestFit="1" customWidth="1"/>
    <col min="1027" max="1027" width="13.42578125" style="44" bestFit="1" customWidth="1"/>
    <col min="1028" max="1033" width="13.5703125" style="44" bestFit="1" customWidth="1"/>
    <col min="1034" max="1035" width="13.42578125" style="44" bestFit="1" customWidth="1"/>
    <col min="1036" max="1037" width="13.5703125" style="44" bestFit="1" customWidth="1"/>
    <col min="1038" max="1038" width="16.140625" style="44" bestFit="1" customWidth="1"/>
    <col min="1039" max="1039" width="13.5703125" style="44" bestFit="1" customWidth="1"/>
    <col min="1040" max="1280" width="9.140625" style="44"/>
    <col min="1281" max="1281" width="31.28515625" style="44" customWidth="1"/>
    <col min="1282" max="1282" width="16.5703125" style="44" bestFit="1" customWidth="1"/>
    <col min="1283" max="1283" width="13.42578125" style="44" bestFit="1" customWidth="1"/>
    <col min="1284" max="1289" width="13.5703125" style="44" bestFit="1" customWidth="1"/>
    <col min="1290" max="1291" width="13.42578125" style="44" bestFit="1" customWidth="1"/>
    <col min="1292" max="1293" width="13.5703125" style="44" bestFit="1" customWidth="1"/>
    <col min="1294" max="1294" width="16.140625" style="44" bestFit="1" customWidth="1"/>
    <col min="1295" max="1295" width="13.5703125" style="44" bestFit="1" customWidth="1"/>
    <col min="1296" max="1536" width="9.140625" style="44"/>
    <col min="1537" max="1537" width="31.28515625" style="44" customWidth="1"/>
    <col min="1538" max="1538" width="16.5703125" style="44" bestFit="1" customWidth="1"/>
    <col min="1539" max="1539" width="13.42578125" style="44" bestFit="1" customWidth="1"/>
    <col min="1540" max="1545" width="13.5703125" style="44" bestFit="1" customWidth="1"/>
    <col min="1546" max="1547" width="13.42578125" style="44" bestFit="1" customWidth="1"/>
    <col min="1548" max="1549" width="13.5703125" style="44" bestFit="1" customWidth="1"/>
    <col min="1550" max="1550" width="16.140625" style="44" bestFit="1" customWidth="1"/>
    <col min="1551" max="1551" width="13.5703125" style="44" bestFit="1" customWidth="1"/>
    <col min="1552" max="1792" width="9.140625" style="44"/>
    <col min="1793" max="1793" width="31.28515625" style="44" customWidth="1"/>
    <col min="1794" max="1794" width="16.5703125" style="44" bestFit="1" customWidth="1"/>
    <col min="1795" max="1795" width="13.42578125" style="44" bestFit="1" customWidth="1"/>
    <col min="1796" max="1801" width="13.5703125" style="44" bestFit="1" customWidth="1"/>
    <col min="1802" max="1803" width="13.42578125" style="44" bestFit="1" customWidth="1"/>
    <col min="1804" max="1805" width="13.5703125" style="44" bestFit="1" customWidth="1"/>
    <col min="1806" max="1806" width="16.140625" style="44" bestFit="1" customWidth="1"/>
    <col min="1807" max="1807" width="13.5703125" style="44" bestFit="1" customWidth="1"/>
    <col min="1808" max="2048" width="9.140625" style="44"/>
    <col min="2049" max="2049" width="31.28515625" style="44" customWidth="1"/>
    <col min="2050" max="2050" width="16.5703125" style="44" bestFit="1" customWidth="1"/>
    <col min="2051" max="2051" width="13.42578125" style="44" bestFit="1" customWidth="1"/>
    <col min="2052" max="2057" width="13.5703125" style="44" bestFit="1" customWidth="1"/>
    <col min="2058" max="2059" width="13.42578125" style="44" bestFit="1" customWidth="1"/>
    <col min="2060" max="2061" width="13.5703125" style="44" bestFit="1" customWidth="1"/>
    <col min="2062" max="2062" width="16.140625" style="44" bestFit="1" customWidth="1"/>
    <col min="2063" max="2063" width="13.5703125" style="44" bestFit="1" customWidth="1"/>
    <col min="2064" max="2304" width="9.140625" style="44"/>
    <col min="2305" max="2305" width="31.28515625" style="44" customWidth="1"/>
    <col min="2306" max="2306" width="16.5703125" style="44" bestFit="1" customWidth="1"/>
    <col min="2307" max="2307" width="13.42578125" style="44" bestFit="1" customWidth="1"/>
    <col min="2308" max="2313" width="13.5703125" style="44" bestFit="1" customWidth="1"/>
    <col min="2314" max="2315" width="13.42578125" style="44" bestFit="1" customWidth="1"/>
    <col min="2316" max="2317" width="13.5703125" style="44" bestFit="1" customWidth="1"/>
    <col min="2318" max="2318" width="16.140625" style="44" bestFit="1" customWidth="1"/>
    <col min="2319" max="2319" width="13.5703125" style="44" bestFit="1" customWidth="1"/>
    <col min="2320" max="2560" width="9.140625" style="44"/>
    <col min="2561" max="2561" width="31.28515625" style="44" customWidth="1"/>
    <col min="2562" max="2562" width="16.5703125" style="44" bestFit="1" customWidth="1"/>
    <col min="2563" max="2563" width="13.42578125" style="44" bestFit="1" customWidth="1"/>
    <col min="2564" max="2569" width="13.5703125" style="44" bestFit="1" customWidth="1"/>
    <col min="2570" max="2571" width="13.42578125" style="44" bestFit="1" customWidth="1"/>
    <col min="2572" max="2573" width="13.5703125" style="44" bestFit="1" customWidth="1"/>
    <col min="2574" max="2574" width="16.140625" style="44" bestFit="1" customWidth="1"/>
    <col min="2575" max="2575" width="13.5703125" style="44" bestFit="1" customWidth="1"/>
    <col min="2576" max="2816" width="9.140625" style="44"/>
    <col min="2817" max="2817" width="31.28515625" style="44" customWidth="1"/>
    <col min="2818" max="2818" width="16.5703125" style="44" bestFit="1" customWidth="1"/>
    <col min="2819" max="2819" width="13.42578125" style="44" bestFit="1" customWidth="1"/>
    <col min="2820" max="2825" width="13.5703125" style="44" bestFit="1" customWidth="1"/>
    <col min="2826" max="2827" width="13.42578125" style="44" bestFit="1" customWidth="1"/>
    <col min="2828" max="2829" width="13.5703125" style="44" bestFit="1" customWidth="1"/>
    <col min="2830" max="2830" width="16.140625" style="44" bestFit="1" customWidth="1"/>
    <col min="2831" max="2831" width="13.5703125" style="44" bestFit="1" customWidth="1"/>
    <col min="2832" max="3072" width="9.140625" style="44"/>
    <col min="3073" max="3073" width="31.28515625" style="44" customWidth="1"/>
    <col min="3074" max="3074" width="16.5703125" style="44" bestFit="1" customWidth="1"/>
    <col min="3075" max="3075" width="13.42578125" style="44" bestFit="1" customWidth="1"/>
    <col min="3076" max="3081" width="13.5703125" style="44" bestFit="1" customWidth="1"/>
    <col min="3082" max="3083" width="13.42578125" style="44" bestFit="1" customWidth="1"/>
    <col min="3084" max="3085" width="13.5703125" style="44" bestFit="1" customWidth="1"/>
    <col min="3086" max="3086" width="16.140625" style="44" bestFit="1" customWidth="1"/>
    <col min="3087" max="3087" width="13.5703125" style="44" bestFit="1" customWidth="1"/>
    <col min="3088" max="3328" width="9.140625" style="44"/>
    <col min="3329" max="3329" width="31.28515625" style="44" customWidth="1"/>
    <col min="3330" max="3330" width="16.5703125" style="44" bestFit="1" customWidth="1"/>
    <col min="3331" max="3331" width="13.42578125" style="44" bestFit="1" customWidth="1"/>
    <col min="3332" max="3337" width="13.5703125" style="44" bestFit="1" customWidth="1"/>
    <col min="3338" max="3339" width="13.42578125" style="44" bestFit="1" customWidth="1"/>
    <col min="3340" max="3341" width="13.5703125" style="44" bestFit="1" customWidth="1"/>
    <col min="3342" max="3342" width="16.140625" style="44" bestFit="1" customWidth="1"/>
    <col min="3343" max="3343" width="13.5703125" style="44" bestFit="1" customWidth="1"/>
    <col min="3344" max="3584" width="9.140625" style="44"/>
    <col min="3585" max="3585" width="31.28515625" style="44" customWidth="1"/>
    <col min="3586" max="3586" width="16.5703125" style="44" bestFit="1" customWidth="1"/>
    <col min="3587" max="3587" width="13.42578125" style="44" bestFit="1" customWidth="1"/>
    <col min="3588" max="3593" width="13.5703125" style="44" bestFit="1" customWidth="1"/>
    <col min="3594" max="3595" width="13.42578125" style="44" bestFit="1" customWidth="1"/>
    <col min="3596" max="3597" width="13.5703125" style="44" bestFit="1" customWidth="1"/>
    <col min="3598" max="3598" width="16.140625" style="44" bestFit="1" customWidth="1"/>
    <col min="3599" max="3599" width="13.5703125" style="44" bestFit="1" customWidth="1"/>
    <col min="3600" max="3840" width="9.140625" style="44"/>
    <col min="3841" max="3841" width="31.28515625" style="44" customWidth="1"/>
    <col min="3842" max="3842" width="16.5703125" style="44" bestFit="1" customWidth="1"/>
    <col min="3843" max="3843" width="13.42578125" style="44" bestFit="1" customWidth="1"/>
    <col min="3844" max="3849" width="13.5703125" style="44" bestFit="1" customWidth="1"/>
    <col min="3850" max="3851" width="13.42578125" style="44" bestFit="1" customWidth="1"/>
    <col min="3852" max="3853" width="13.5703125" style="44" bestFit="1" customWidth="1"/>
    <col min="3854" max="3854" width="16.140625" style="44" bestFit="1" customWidth="1"/>
    <col min="3855" max="3855" width="13.5703125" style="44" bestFit="1" customWidth="1"/>
    <col min="3856" max="4096" width="9.140625" style="44"/>
    <col min="4097" max="4097" width="31.28515625" style="44" customWidth="1"/>
    <col min="4098" max="4098" width="16.5703125" style="44" bestFit="1" customWidth="1"/>
    <col min="4099" max="4099" width="13.42578125" style="44" bestFit="1" customWidth="1"/>
    <col min="4100" max="4105" width="13.5703125" style="44" bestFit="1" customWidth="1"/>
    <col min="4106" max="4107" width="13.42578125" style="44" bestFit="1" customWidth="1"/>
    <col min="4108" max="4109" width="13.5703125" style="44" bestFit="1" customWidth="1"/>
    <col min="4110" max="4110" width="16.140625" style="44" bestFit="1" customWidth="1"/>
    <col min="4111" max="4111" width="13.5703125" style="44" bestFit="1" customWidth="1"/>
    <col min="4112" max="4352" width="9.140625" style="44"/>
    <col min="4353" max="4353" width="31.28515625" style="44" customWidth="1"/>
    <col min="4354" max="4354" width="16.5703125" style="44" bestFit="1" customWidth="1"/>
    <col min="4355" max="4355" width="13.42578125" style="44" bestFit="1" customWidth="1"/>
    <col min="4356" max="4361" width="13.5703125" style="44" bestFit="1" customWidth="1"/>
    <col min="4362" max="4363" width="13.42578125" style="44" bestFit="1" customWidth="1"/>
    <col min="4364" max="4365" width="13.5703125" style="44" bestFit="1" customWidth="1"/>
    <col min="4366" max="4366" width="16.140625" style="44" bestFit="1" customWidth="1"/>
    <col min="4367" max="4367" width="13.5703125" style="44" bestFit="1" customWidth="1"/>
    <col min="4368" max="4608" width="9.140625" style="44"/>
    <col min="4609" max="4609" width="31.28515625" style="44" customWidth="1"/>
    <col min="4610" max="4610" width="16.5703125" style="44" bestFit="1" customWidth="1"/>
    <col min="4611" max="4611" width="13.42578125" style="44" bestFit="1" customWidth="1"/>
    <col min="4612" max="4617" width="13.5703125" style="44" bestFit="1" customWidth="1"/>
    <col min="4618" max="4619" width="13.42578125" style="44" bestFit="1" customWidth="1"/>
    <col min="4620" max="4621" width="13.5703125" style="44" bestFit="1" customWidth="1"/>
    <col min="4622" max="4622" width="16.140625" style="44" bestFit="1" customWidth="1"/>
    <col min="4623" max="4623" width="13.5703125" style="44" bestFit="1" customWidth="1"/>
    <col min="4624" max="4864" width="9.140625" style="44"/>
    <col min="4865" max="4865" width="31.28515625" style="44" customWidth="1"/>
    <col min="4866" max="4866" width="16.5703125" style="44" bestFit="1" customWidth="1"/>
    <col min="4867" max="4867" width="13.42578125" style="44" bestFit="1" customWidth="1"/>
    <col min="4868" max="4873" width="13.5703125" style="44" bestFit="1" customWidth="1"/>
    <col min="4874" max="4875" width="13.42578125" style="44" bestFit="1" customWidth="1"/>
    <col min="4876" max="4877" width="13.5703125" style="44" bestFit="1" customWidth="1"/>
    <col min="4878" max="4878" width="16.140625" style="44" bestFit="1" customWidth="1"/>
    <col min="4879" max="4879" width="13.5703125" style="44" bestFit="1" customWidth="1"/>
    <col min="4880" max="5120" width="9.140625" style="44"/>
    <col min="5121" max="5121" width="31.28515625" style="44" customWidth="1"/>
    <col min="5122" max="5122" width="16.5703125" style="44" bestFit="1" customWidth="1"/>
    <col min="5123" max="5123" width="13.42578125" style="44" bestFit="1" customWidth="1"/>
    <col min="5124" max="5129" width="13.5703125" style="44" bestFit="1" customWidth="1"/>
    <col min="5130" max="5131" width="13.42578125" style="44" bestFit="1" customWidth="1"/>
    <col min="5132" max="5133" width="13.5703125" style="44" bestFit="1" customWidth="1"/>
    <col min="5134" max="5134" width="16.140625" style="44" bestFit="1" customWidth="1"/>
    <col min="5135" max="5135" width="13.5703125" style="44" bestFit="1" customWidth="1"/>
    <col min="5136" max="5376" width="9.140625" style="44"/>
    <col min="5377" max="5377" width="31.28515625" style="44" customWidth="1"/>
    <col min="5378" max="5378" width="16.5703125" style="44" bestFit="1" customWidth="1"/>
    <col min="5379" max="5379" width="13.42578125" style="44" bestFit="1" customWidth="1"/>
    <col min="5380" max="5385" width="13.5703125" style="44" bestFit="1" customWidth="1"/>
    <col min="5386" max="5387" width="13.42578125" style="44" bestFit="1" customWidth="1"/>
    <col min="5388" max="5389" width="13.5703125" style="44" bestFit="1" customWidth="1"/>
    <col min="5390" max="5390" width="16.140625" style="44" bestFit="1" customWidth="1"/>
    <col min="5391" max="5391" width="13.5703125" style="44" bestFit="1" customWidth="1"/>
    <col min="5392" max="5632" width="9.140625" style="44"/>
    <col min="5633" max="5633" width="31.28515625" style="44" customWidth="1"/>
    <col min="5634" max="5634" width="16.5703125" style="44" bestFit="1" customWidth="1"/>
    <col min="5635" max="5635" width="13.42578125" style="44" bestFit="1" customWidth="1"/>
    <col min="5636" max="5641" width="13.5703125" style="44" bestFit="1" customWidth="1"/>
    <col min="5642" max="5643" width="13.42578125" style="44" bestFit="1" customWidth="1"/>
    <col min="5644" max="5645" width="13.5703125" style="44" bestFit="1" customWidth="1"/>
    <col min="5646" max="5646" width="16.140625" style="44" bestFit="1" customWidth="1"/>
    <col min="5647" max="5647" width="13.5703125" style="44" bestFit="1" customWidth="1"/>
    <col min="5648" max="5888" width="9.140625" style="44"/>
    <col min="5889" max="5889" width="31.28515625" style="44" customWidth="1"/>
    <col min="5890" max="5890" width="16.5703125" style="44" bestFit="1" customWidth="1"/>
    <col min="5891" max="5891" width="13.42578125" style="44" bestFit="1" customWidth="1"/>
    <col min="5892" max="5897" width="13.5703125" style="44" bestFit="1" customWidth="1"/>
    <col min="5898" max="5899" width="13.42578125" style="44" bestFit="1" customWidth="1"/>
    <col min="5900" max="5901" width="13.5703125" style="44" bestFit="1" customWidth="1"/>
    <col min="5902" max="5902" width="16.140625" style="44" bestFit="1" customWidth="1"/>
    <col min="5903" max="5903" width="13.5703125" style="44" bestFit="1" customWidth="1"/>
    <col min="5904" max="6144" width="9.140625" style="44"/>
    <col min="6145" max="6145" width="31.28515625" style="44" customWidth="1"/>
    <col min="6146" max="6146" width="16.5703125" style="44" bestFit="1" customWidth="1"/>
    <col min="6147" max="6147" width="13.42578125" style="44" bestFit="1" customWidth="1"/>
    <col min="6148" max="6153" width="13.5703125" style="44" bestFit="1" customWidth="1"/>
    <col min="6154" max="6155" width="13.42578125" style="44" bestFit="1" customWidth="1"/>
    <col min="6156" max="6157" width="13.5703125" style="44" bestFit="1" customWidth="1"/>
    <col min="6158" max="6158" width="16.140625" style="44" bestFit="1" customWidth="1"/>
    <col min="6159" max="6159" width="13.5703125" style="44" bestFit="1" customWidth="1"/>
    <col min="6160" max="6400" width="9.140625" style="44"/>
    <col min="6401" max="6401" width="31.28515625" style="44" customWidth="1"/>
    <col min="6402" max="6402" width="16.5703125" style="44" bestFit="1" customWidth="1"/>
    <col min="6403" max="6403" width="13.42578125" style="44" bestFit="1" customWidth="1"/>
    <col min="6404" max="6409" width="13.5703125" style="44" bestFit="1" customWidth="1"/>
    <col min="6410" max="6411" width="13.42578125" style="44" bestFit="1" customWidth="1"/>
    <col min="6412" max="6413" width="13.5703125" style="44" bestFit="1" customWidth="1"/>
    <col min="6414" max="6414" width="16.140625" style="44" bestFit="1" customWidth="1"/>
    <col min="6415" max="6415" width="13.5703125" style="44" bestFit="1" customWidth="1"/>
    <col min="6416" max="6656" width="9.140625" style="44"/>
    <col min="6657" max="6657" width="31.28515625" style="44" customWidth="1"/>
    <col min="6658" max="6658" width="16.5703125" style="44" bestFit="1" customWidth="1"/>
    <col min="6659" max="6659" width="13.42578125" style="44" bestFit="1" customWidth="1"/>
    <col min="6660" max="6665" width="13.5703125" style="44" bestFit="1" customWidth="1"/>
    <col min="6666" max="6667" width="13.42578125" style="44" bestFit="1" customWidth="1"/>
    <col min="6668" max="6669" width="13.5703125" style="44" bestFit="1" customWidth="1"/>
    <col min="6670" max="6670" width="16.140625" style="44" bestFit="1" customWidth="1"/>
    <col min="6671" max="6671" width="13.5703125" style="44" bestFit="1" customWidth="1"/>
    <col min="6672" max="6912" width="9.140625" style="44"/>
    <col min="6913" max="6913" width="31.28515625" style="44" customWidth="1"/>
    <col min="6914" max="6914" width="16.5703125" style="44" bestFit="1" customWidth="1"/>
    <col min="6915" max="6915" width="13.42578125" style="44" bestFit="1" customWidth="1"/>
    <col min="6916" max="6921" width="13.5703125" style="44" bestFit="1" customWidth="1"/>
    <col min="6922" max="6923" width="13.42578125" style="44" bestFit="1" customWidth="1"/>
    <col min="6924" max="6925" width="13.5703125" style="44" bestFit="1" customWidth="1"/>
    <col min="6926" max="6926" width="16.140625" style="44" bestFit="1" customWidth="1"/>
    <col min="6927" max="6927" width="13.5703125" style="44" bestFit="1" customWidth="1"/>
    <col min="6928" max="7168" width="9.140625" style="44"/>
    <col min="7169" max="7169" width="31.28515625" style="44" customWidth="1"/>
    <col min="7170" max="7170" width="16.5703125" style="44" bestFit="1" customWidth="1"/>
    <col min="7171" max="7171" width="13.42578125" style="44" bestFit="1" customWidth="1"/>
    <col min="7172" max="7177" width="13.5703125" style="44" bestFit="1" customWidth="1"/>
    <col min="7178" max="7179" width="13.42578125" style="44" bestFit="1" customWidth="1"/>
    <col min="7180" max="7181" width="13.5703125" style="44" bestFit="1" customWidth="1"/>
    <col min="7182" max="7182" width="16.140625" style="44" bestFit="1" customWidth="1"/>
    <col min="7183" max="7183" width="13.5703125" style="44" bestFit="1" customWidth="1"/>
    <col min="7184" max="7424" width="9.140625" style="44"/>
    <col min="7425" max="7425" width="31.28515625" style="44" customWidth="1"/>
    <col min="7426" max="7426" width="16.5703125" style="44" bestFit="1" customWidth="1"/>
    <col min="7427" max="7427" width="13.42578125" style="44" bestFit="1" customWidth="1"/>
    <col min="7428" max="7433" width="13.5703125" style="44" bestFit="1" customWidth="1"/>
    <col min="7434" max="7435" width="13.42578125" style="44" bestFit="1" customWidth="1"/>
    <col min="7436" max="7437" width="13.5703125" style="44" bestFit="1" customWidth="1"/>
    <col min="7438" max="7438" width="16.140625" style="44" bestFit="1" customWidth="1"/>
    <col min="7439" max="7439" width="13.5703125" style="44" bestFit="1" customWidth="1"/>
    <col min="7440" max="7680" width="9.140625" style="44"/>
    <col min="7681" max="7681" width="31.28515625" style="44" customWidth="1"/>
    <col min="7682" max="7682" width="16.5703125" style="44" bestFit="1" customWidth="1"/>
    <col min="7683" max="7683" width="13.42578125" style="44" bestFit="1" customWidth="1"/>
    <col min="7684" max="7689" width="13.5703125" style="44" bestFit="1" customWidth="1"/>
    <col min="7690" max="7691" width="13.42578125" style="44" bestFit="1" customWidth="1"/>
    <col min="7692" max="7693" width="13.5703125" style="44" bestFit="1" customWidth="1"/>
    <col min="7694" max="7694" width="16.140625" style="44" bestFit="1" customWidth="1"/>
    <col min="7695" max="7695" width="13.5703125" style="44" bestFit="1" customWidth="1"/>
    <col min="7696" max="7936" width="9.140625" style="44"/>
    <col min="7937" max="7937" width="31.28515625" style="44" customWidth="1"/>
    <col min="7938" max="7938" width="16.5703125" style="44" bestFit="1" customWidth="1"/>
    <col min="7939" max="7939" width="13.42578125" style="44" bestFit="1" customWidth="1"/>
    <col min="7940" max="7945" width="13.5703125" style="44" bestFit="1" customWidth="1"/>
    <col min="7946" max="7947" width="13.42578125" style="44" bestFit="1" customWidth="1"/>
    <col min="7948" max="7949" width="13.5703125" style="44" bestFit="1" customWidth="1"/>
    <col min="7950" max="7950" width="16.140625" style="44" bestFit="1" customWidth="1"/>
    <col min="7951" max="7951" width="13.5703125" style="44" bestFit="1" customWidth="1"/>
    <col min="7952" max="8192" width="9.140625" style="44"/>
    <col min="8193" max="8193" width="31.28515625" style="44" customWidth="1"/>
    <col min="8194" max="8194" width="16.5703125" style="44" bestFit="1" customWidth="1"/>
    <col min="8195" max="8195" width="13.42578125" style="44" bestFit="1" customWidth="1"/>
    <col min="8196" max="8201" width="13.5703125" style="44" bestFit="1" customWidth="1"/>
    <col min="8202" max="8203" width="13.42578125" style="44" bestFit="1" customWidth="1"/>
    <col min="8204" max="8205" width="13.5703125" style="44" bestFit="1" customWidth="1"/>
    <col min="8206" max="8206" width="16.140625" style="44" bestFit="1" customWidth="1"/>
    <col min="8207" max="8207" width="13.5703125" style="44" bestFit="1" customWidth="1"/>
    <col min="8208" max="8448" width="9.140625" style="44"/>
    <col min="8449" max="8449" width="31.28515625" style="44" customWidth="1"/>
    <col min="8450" max="8450" width="16.5703125" style="44" bestFit="1" customWidth="1"/>
    <col min="8451" max="8451" width="13.42578125" style="44" bestFit="1" customWidth="1"/>
    <col min="8452" max="8457" width="13.5703125" style="44" bestFit="1" customWidth="1"/>
    <col min="8458" max="8459" width="13.42578125" style="44" bestFit="1" customWidth="1"/>
    <col min="8460" max="8461" width="13.5703125" style="44" bestFit="1" customWidth="1"/>
    <col min="8462" max="8462" width="16.140625" style="44" bestFit="1" customWidth="1"/>
    <col min="8463" max="8463" width="13.5703125" style="44" bestFit="1" customWidth="1"/>
    <col min="8464" max="8704" width="9.140625" style="44"/>
    <col min="8705" max="8705" width="31.28515625" style="44" customWidth="1"/>
    <col min="8706" max="8706" width="16.5703125" style="44" bestFit="1" customWidth="1"/>
    <col min="8707" max="8707" width="13.42578125" style="44" bestFit="1" customWidth="1"/>
    <col min="8708" max="8713" width="13.5703125" style="44" bestFit="1" customWidth="1"/>
    <col min="8714" max="8715" width="13.42578125" style="44" bestFit="1" customWidth="1"/>
    <col min="8716" max="8717" width="13.5703125" style="44" bestFit="1" customWidth="1"/>
    <col min="8718" max="8718" width="16.140625" style="44" bestFit="1" customWidth="1"/>
    <col min="8719" max="8719" width="13.5703125" style="44" bestFit="1" customWidth="1"/>
    <col min="8720" max="8960" width="9.140625" style="44"/>
    <col min="8961" max="8961" width="31.28515625" style="44" customWidth="1"/>
    <col min="8962" max="8962" width="16.5703125" style="44" bestFit="1" customWidth="1"/>
    <col min="8963" max="8963" width="13.42578125" style="44" bestFit="1" customWidth="1"/>
    <col min="8964" max="8969" width="13.5703125" style="44" bestFit="1" customWidth="1"/>
    <col min="8970" max="8971" width="13.42578125" style="44" bestFit="1" customWidth="1"/>
    <col min="8972" max="8973" width="13.5703125" style="44" bestFit="1" customWidth="1"/>
    <col min="8974" max="8974" width="16.140625" style="44" bestFit="1" customWidth="1"/>
    <col min="8975" max="8975" width="13.5703125" style="44" bestFit="1" customWidth="1"/>
    <col min="8976" max="9216" width="9.140625" style="44"/>
    <col min="9217" max="9217" width="31.28515625" style="44" customWidth="1"/>
    <col min="9218" max="9218" width="16.5703125" style="44" bestFit="1" customWidth="1"/>
    <col min="9219" max="9219" width="13.42578125" style="44" bestFit="1" customWidth="1"/>
    <col min="9220" max="9225" width="13.5703125" style="44" bestFit="1" customWidth="1"/>
    <col min="9226" max="9227" width="13.42578125" style="44" bestFit="1" customWidth="1"/>
    <col min="9228" max="9229" width="13.5703125" style="44" bestFit="1" customWidth="1"/>
    <col min="9230" max="9230" width="16.140625" style="44" bestFit="1" customWidth="1"/>
    <col min="9231" max="9231" width="13.5703125" style="44" bestFit="1" customWidth="1"/>
    <col min="9232" max="9472" width="9.140625" style="44"/>
    <col min="9473" max="9473" width="31.28515625" style="44" customWidth="1"/>
    <col min="9474" max="9474" width="16.5703125" style="44" bestFit="1" customWidth="1"/>
    <col min="9475" max="9475" width="13.42578125" style="44" bestFit="1" customWidth="1"/>
    <col min="9476" max="9481" width="13.5703125" style="44" bestFit="1" customWidth="1"/>
    <col min="9482" max="9483" width="13.42578125" style="44" bestFit="1" customWidth="1"/>
    <col min="9484" max="9485" width="13.5703125" style="44" bestFit="1" customWidth="1"/>
    <col min="9486" max="9486" width="16.140625" style="44" bestFit="1" customWidth="1"/>
    <col min="9487" max="9487" width="13.5703125" style="44" bestFit="1" customWidth="1"/>
    <col min="9488" max="9728" width="9.140625" style="44"/>
    <col min="9729" max="9729" width="31.28515625" style="44" customWidth="1"/>
    <col min="9730" max="9730" width="16.5703125" style="44" bestFit="1" customWidth="1"/>
    <col min="9731" max="9731" width="13.42578125" style="44" bestFit="1" customWidth="1"/>
    <col min="9732" max="9737" width="13.5703125" style="44" bestFit="1" customWidth="1"/>
    <col min="9738" max="9739" width="13.42578125" style="44" bestFit="1" customWidth="1"/>
    <col min="9740" max="9741" width="13.5703125" style="44" bestFit="1" customWidth="1"/>
    <col min="9742" max="9742" width="16.140625" style="44" bestFit="1" customWidth="1"/>
    <col min="9743" max="9743" width="13.5703125" style="44" bestFit="1" customWidth="1"/>
    <col min="9744" max="9984" width="9.140625" style="44"/>
    <col min="9985" max="9985" width="31.28515625" style="44" customWidth="1"/>
    <col min="9986" max="9986" width="16.5703125" style="44" bestFit="1" customWidth="1"/>
    <col min="9987" max="9987" width="13.42578125" style="44" bestFit="1" customWidth="1"/>
    <col min="9988" max="9993" width="13.5703125" style="44" bestFit="1" customWidth="1"/>
    <col min="9994" max="9995" width="13.42578125" style="44" bestFit="1" customWidth="1"/>
    <col min="9996" max="9997" width="13.5703125" style="44" bestFit="1" customWidth="1"/>
    <col min="9998" max="9998" width="16.140625" style="44" bestFit="1" customWidth="1"/>
    <col min="9999" max="9999" width="13.5703125" style="44" bestFit="1" customWidth="1"/>
    <col min="10000" max="10240" width="9.140625" style="44"/>
    <col min="10241" max="10241" width="31.28515625" style="44" customWidth="1"/>
    <col min="10242" max="10242" width="16.5703125" style="44" bestFit="1" customWidth="1"/>
    <col min="10243" max="10243" width="13.42578125" style="44" bestFit="1" customWidth="1"/>
    <col min="10244" max="10249" width="13.5703125" style="44" bestFit="1" customWidth="1"/>
    <col min="10250" max="10251" width="13.42578125" style="44" bestFit="1" customWidth="1"/>
    <col min="10252" max="10253" width="13.5703125" style="44" bestFit="1" customWidth="1"/>
    <col min="10254" max="10254" width="16.140625" style="44" bestFit="1" customWidth="1"/>
    <col min="10255" max="10255" width="13.5703125" style="44" bestFit="1" customWidth="1"/>
    <col min="10256" max="10496" width="9.140625" style="44"/>
    <col min="10497" max="10497" width="31.28515625" style="44" customWidth="1"/>
    <col min="10498" max="10498" width="16.5703125" style="44" bestFit="1" customWidth="1"/>
    <col min="10499" max="10499" width="13.42578125" style="44" bestFit="1" customWidth="1"/>
    <col min="10500" max="10505" width="13.5703125" style="44" bestFit="1" customWidth="1"/>
    <col min="10506" max="10507" width="13.42578125" style="44" bestFit="1" customWidth="1"/>
    <col min="10508" max="10509" width="13.5703125" style="44" bestFit="1" customWidth="1"/>
    <col min="10510" max="10510" width="16.140625" style="44" bestFit="1" customWidth="1"/>
    <col min="10511" max="10511" width="13.5703125" style="44" bestFit="1" customWidth="1"/>
    <col min="10512" max="10752" width="9.140625" style="44"/>
    <col min="10753" max="10753" width="31.28515625" style="44" customWidth="1"/>
    <col min="10754" max="10754" width="16.5703125" style="44" bestFit="1" customWidth="1"/>
    <col min="10755" max="10755" width="13.42578125" style="44" bestFit="1" customWidth="1"/>
    <col min="10756" max="10761" width="13.5703125" style="44" bestFit="1" customWidth="1"/>
    <col min="10762" max="10763" width="13.42578125" style="44" bestFit="1" customWidth="1"/>
    <col min="10764" max="10765" width="13.5703125" style="44" bestFit="1" customWidth="1"/>
    <col min="10766" max="10766" width="16.140625" style="44" bestFit="1" customWidth="1"/>
    <col min="10767" max="10767" width="13.5703125" style="44" bestFit="1" customWidth="1"/>
    <col min="10768" max="11008" width="9.140625" style="44"/>
    <col min="11009" max="11009" width="31.28515625" style="44" customWidth="1"/>
    <col min="11010" max="11010" width="16.5703125" style="44" bestFit="1" customWidth="1"/>
    <col min="11011" max="11011" width="13.42578125" style="44" bestFit="1" customWidth="1"/>
    <col min="11012" max="11017" width="13.5703125" style="44" bestFit="1" customWidth="1"/>
    <col min="11018" max="11019" width="13.42578125" style="44" bestFit="1" customWidth="1"/>
    <col min="11020" max="11021" width="13.5703125" style="44" bestFit="1" customWidth="1"/>
    <col min="11022" max="11022" width="16.140625" style="44" bestFit="1" customWidth="1"/>
    <col min="11023" max="11023" width="13.5703125" style="44" bestFit="1" customWidth="1"/>
    <col min="11024" max="11264" width="9.140625" style="44"/>
    <col min="11265" max="11265" width="31.28515625" style="44" customWidth="1"/>
    <col min="11266" max="11266" width="16.5703125" style="44" bestFit="1" customWidth="1"/>
    <col min="11267" max="11267" width="13.42578125" style="44" bestFit="1" customWidth="1"/>
    <col min="11268" max="11273" width="13.5703125" style="44" bestFit="1" customWidth="1"/>
    <col min="11274" max="11275" width="13.42578125" style="44" bestFit="1" customWidth="1"/>
    <col min="11276" max="11277" width="13.5703125" style="44" bestFit="1" customWidth="1"/>
    <col min="11278" max="11278" width="16.140625" style="44" bestFit="1" customWidth="1"/>
    <col min="11279" max="11279" width="13.5703125" style="44" bestFit="1" customWidth="1"/>
    <col min="11280" max="11520" width="9.140625" style="44"/>
    <col min="11521" max="11521" width="31.28515625" style="44" customWidth="1"/>
    <col min="11522" max="11522" width="16.5703125" style="44" bestFit="1" customWidth="1"/>
    <col min="11523" max="11523" width="13.42578125" style="44" bestFit="1" customWidth="1"/>
    <col min="11524" max="11529" width="13.5703125" style="44" bestFit="1" customWidth="1"/>
    <col min="11530" max="11531" width="13.42578125" style="44" bestFit="1" customWidth="1"/>
    <col min="11532" max="11533" width="13.5703125" style="44" bestFit="1" customWidth="1"/>
    <col min="11534" max="11534" width="16.140625" style="44" bestFit="1" customWidth="1"/>
    <col min="11535" max="11535" width="13.5703125" style="44" bestFit="1" customWidth="1"/>
    <col min="11536" max="11776" width="9.140625" style="44"/>
    <col min="11777" max="11777" width="31.28515625" style="44" customWidth="1"/>
    <col min="11778" max="11778" width="16.5703125" style="44" bestFit="1" customWidth="1"/>
    <col min="11779" max="11779" width="13.42578125" style="44" bestFit="1" customWidth="1"/>
    <col min="11780" max="11785" width="13.5703125" style="44" bestFit="1" customWidth="1"/>
    <col min="11786" max="11787" width="13.42578125" style="44" bestFit="1" customWidth="1"/>
    <col min="11788" max="11789" width="13.5703125" style="44" bestFit="1" customWidth="1"/>
    <col min="11790" max="11790" width="16.140625" style="44" bestFit="1" customWidth="1"/>
    <col min="11791" max="11791" width="13.5703125" style="44" bestFit="1" customWidth="1"/>
    <col min="11792" max="12032" width="9.140625" style="44"/>
    <col min="12033" max="12033" width="31.28515625" style="44" customWidth="1"/>
    <col min="12034" max="12034" width="16.5703125" style="44" bestFit="1" customWidth="1"/>
    <col min="12035" max="12035" width="13.42578125" style="44" bestFit="1" customWidth="1"/>
    <col min="12036" max="12041" width="13.5703125" style="44" bestFit="1" customWidth="1"/>
    <col min="12042" max="12043" width="13.42578125" style="44" bestFit="1" customWidth="1"/>
    <col min="12044" max="12045" width="13.5703125" style="44" bestFit="1" customWidth="1"/>
    <col min="12046" max="12046" width="16.140625" style="44" bestFit="1" customWidth="1"/>
    <col min="12047" max="12047" width="13.5703125" style="44" bestFit="1" customWidth="1"/>
    <col min="12048" max="12288" width="9.140625" style="44"/>
    <col min="12289" max="12289" width="31.28515625" style="44" customWidth="1"/>
    <col min="12290" max="12290" width="16.5703125" style="44" bestFit="1" customWidth="1"/>
    <col min="12291" max="12291" width="13.42578125" style="44" bestFit="1" customWidth="1"/>
    <col min="12292" max="12297" width="13.5703125" style="44" bestFit="1" customWidth="1"/>
    <col min="12298" max="12299" width="13.42578125" style="44" bestFit="1" customWidth="1"/>
    <col min="12300" max="12301" width="13.5703125" style="44" bestFit="1" customWidth="1"/>
    <col min="12302" max="12302" width="16.140625" style="44" bestFit="1" customWidth="1"/>
    <col min="12303" max="12303" width="13.5703125" style="44" bestFit="1" customWidth="1"/>
    <col min="12304" max="12544" width="9.140625" style="44"/>
    <col min="12545" max="12545" width="31.28515625" style="44" customWidth="1"/>
    <col min="12546" max="12546" width="16.5703125" style="44" bestFit="1" customWidth="1"/>
    <col min="12547" max="12547" width="13.42578125" style="44" bestFit="1" customWidth="1"/>
    <col min="12548" max="12553" width="13.5703125" style="44" bestFit="1" customWidth="1"/>
    <col min="12554" max="12555" width="13.42578125" style="44" bestFit="1" customWidth="1"/>
    <col min="12556" max="12557" width="13.5703125" style="44" bestFit="1" customWidth="1"/>
    <col min="12558" max="12558" width="16.140625" style="44" bestFit="1" customWidth="1"/>
    <col min="12559" max="12559" width="13.5703125" style="44" bestFit="1" customWidth="1"/>
    <col min="12560" max="12800" width="9.140625" style="44"/>
    <col min="12801" max="12801" width="31.28515625" style="44" customWidth="1"/>
    <col min="12802" max="12802" width="16.5703125" style="44" bestFit="1" customWidth="1"/>
    <col min="12803" max="12803" width="13.42578125" style="44" bestFit="1" customWidth="1"/>
    <col min="12804" max="12809" width="13.5703125" style="44" bestFit="1" customWidth="1"/>
    <col min="12810" max="12811" width="13.42578125" style="44" bestFit="1" customWidth="1"/>
    <col min="12812" max="12813" width="13.5703125" style="44" bestFit="1" customWidth="1"/>
    <col min="12814" max="12814" width="16.140625" style="44" bestFit="1" customWidth="1"/>
    <col min="12815" max="12815" width="13.5703125" style="44" bestFit="1" customWidth="1"/>
    <col min="12816" max="13056" width="9.140625" style="44"/>
    <col min="13057" max="13057" width="31.28515625" style="44" customWidth="1"/>
    <col min="13058" max="13058" width="16.5703125" style="44" bestFit="1" customWidth="1"/>
    <col min="13059" max="13059" width="13.42578125" style="44" bestFit="1" customWidth="1"/>
    <col min="13060" max="13065" width="13.5703125" style="44" bestFit="1" customWidth="1"/>
    <col min="13066" max="13067" width="13.42578125" style="44" bestFit="1" customWidth="1"/>
    <col min="13068" max="13069" width="13.5703125" style="44" bestFit="1" customWidth="1"/>
    <col min="13070" max="13070" width="16.140625" style="44" bestFit="1" customWidth="1"/>
    <col min="13071" max="13071" width="13.5703125" style="44" bestFit="1" customWidth="1"/>
    <col min="13072" max="13312" width="9.140625" style="44"/>
    <col min="13313" max="13313" width="31.28515625" style="44" customWidth="1"/>
    <col min="13314" max="13314" width="16.5703125" style="44" bestFit="1" customWidth="1"/>
    <col min="13315" max="13315" width="13.42578125" style="44" bestFit="1" customWidth="1"/>
    <col min="13316" max="13321" width="13.5703125" style="44" bestFit="1" customWidth="1"/>
    <col min="13322" max="13323" width="13.42578125" style="44" bestFit="1" customWidth="1"/>
    <col min="13324" max="13325" width="13.5703125" style="44" bestFit="1" customWidth="1"/>
    <col min="13326" max="13326" width="16.140625" style="44" bestFit="1" customWidth="1"/>
    <col min="13327" max="13327" width="13.5703125" style="44" bestFit="1" customWidth="1"/>
    <col min="13328" max="13568" width="9.140625" style="44"/>
    <col min="13569" max="13569" width="31.28515625" style="44" customWidth="1"/>
    <col min="13570" max="13570" width="16.5703125" style="44" bestFit="1" customWidth="1"/>
    <col min="13571" max="13571" width="13.42578125" style="44" bestFit="1" customWidth="1"/>
    <col min="13572" max="13577" width="13.5703125" style="44" bestFit="1" customWidth="1"/>
    <col min="13578" max="13579" width="13.42578125" style="44" bestFit="1" customWidth="1"/>
    <col min="13580" max="13581" width="13.5703125" style="44" bestFit="1" customWidth="1"/>
    <col min="13582" max="13582" width="16.140625" style="44" bestFit="1" customWidth="1"/>
    <col min="13583" max="13583" width="13.5703125" style="44" bestFit="1" customWidth="1"/>
    <col min="13584" max="13824" width="9.140625" style="44"/>
    <col min="13825" max="13825" width="31.28515625" style="44" customWidth="1"/>
    <col min="13826" max="13826" width="16.5703125" style="44" bestFit="1" customWidth="1"/>
    <col min="13827" max="13827" width="13.42578125" style="44" bestFit="1" customWidth="1"/>
    <col min="13828" max="13833" width="13.5703125" style="44" bestFit="1" customWidth="1"/>
    <col min="13834" max="13835" width="13.42578125" style="44" bestFit="1" customWidth="1"/>
    <col min="13836" max="13837" width="13.5703125" style="44" bestFit="1" customWidth="1"/>
    <col min="13838" max="13838" width="16.140625" style="44" bestFit="1" customWidth="1"/>
    <col min="13839" max="13839" width="13.5703125" style="44" bestFit="1" customWidth="1"/>
    <col min="13840" max="14080" width="9.140625" style="44"/>
    <col min="14081" max="14081" width="31.28515625" style="44" customWidth="1"/>
    <col min="14082" max="14082" width="16.5703125" style="44" bestFit="1" customWidth="1"/>
    <col min="14083" max="14083" width="13.42578125" style="44" bestFit="1" customWidth="1"/>
    <col min="14084" max="14089" width="13.5703125" style="44" bestFit="1" customWidth="1"/>
    <col min="14090" max="14091" width="13.42578125" style="44" bestFit="1" customWidth="1"/>
    <col min="14092" max="14093" width="13.5703125" style="44" bestFit="1" customWidth="1"/>
    <col min="14094" max="14094" width="16.140625" style="44" bestFit="1" customWidth="1"/>
    <col min="14095" max="14095" width="13.5703125" style="44" bestFit="1" customWidth="1"/>
    <col min="14096" max="14336" width="9.140625" style="44"/>
    <col min="14337" max="14337" width="31.28515625" style="44" customWidth="1"/>
    <col min="14338" max="14338" width="16.5703125" style="44" bestFit="1" customWidth="1"/>
    <col min="14339" max="14339" width="13.42578125" style="44" bestFit="1" customWidth="1"/>
    <col min="14340" max="14345" width="13.5703125" style="44" bestFit="1" customWidth="1"/>
    <col min="14346" max="14347" width="13.42578125" style="44" bestFit="1" customWidth="1"/>
    <col min="14348" max="14349" width="13.5703125" style="44" bestFit="1" customWidth="1"/>
    <col min="14350" max="14350" width="16.140625" style="44" bestFit="1" customWidth="1"/>
    <col min="14351" max="14351" width="13.5703125" style="44" bestFit="1" customWidth="1"/>
    <col min="14352" max="14592" width="9.140625" style="44"/>
    <col min="14593" max="14593" width="31.28515625" style="44" customWidth="1"/>
    <col min="14594" max="14594" width="16.5703125" style="44" bestFit="1" customWidth="1"/>
    <col min="14595" max="14595" width="13.42578125" style="44" bestFit="1" customWidth="1"/>
    <col min="14596" max="14601" width="13.5703125" style="44" bestFit="1" customWidth="1"/>
    <col min="14602" max="14603" width="13.42578125" style="44" bestFit="1" customWidth="1"/>
    <col min="14604" max="14605" width="13.5703125" style="44" bestFit="1" customWidth="1"/>
    <col min="14606" max="14606" width="16.140625" style="44" bestFit="1" customWidth="1"/>
    <col min="14607" max="14607" width="13.5703125" style="44" bestFit="1" customWidth="1"/>
    <col min="14608" max="14848" width="9.140625" style="44"/>
    <col min="14849" max="14849" width="31.28515625" style="44" customWidth="1"/>
    <col min="14850" max="14850" width="16.5703125" style="44" bestFit="1" customWidth="1"/>
    <col min="14851" max="14851" width="13.42578125" style="44" bestFit="1" customWidth="1"/>
    <col min="14852" max="14857" width="13.5703125" style="44" bestFit="1" customWidth="1"/>
    <col min="14858" max="14859" width="13.42578125" style="44" bestFit="1" customWidth="1"/>
    <col min="14860" max="14861" width="13.5703125" style="44" bestFit="1" customWidth="1"/>
    <col min="14862" max="14862" width="16.140625" style="44" bestFit="1" customWidth="1"/>
    <col min="14863" max="14863" width="13.5703125" style="44" bestFit="1" customWidth="1"/>
    <col min="14864" max="15104" width="9.140625" style="44"/>
    <col min="15105" max="15105" width="31.28515625" style="44" customWidth="1"/>
    <col min="15106" max="15106" width="16.5703125" style="44" bestFit="1" customWidth="1"/>
    <col min="15107" max="15107" width="13.42578125" style="44" bestFit="1" customWidth="1"/>
    <col min="15108" max="15113" width="13.5703125" style="44" bestFit="1" customWidth="1"/>
    <col min="15114" max="15115" width="13.42578125" style="44" bestFit="1" customWidth="1"/>
    <col min="15116" max="15117" width="13.5703125" style="44" bestFit="1" customWidth="1"/>
    <col min="15118" max="15118" width="16.140625" style="44" bestFit="1" customWidth="1"/>
    <col min="15119" max="15119" width="13.5703125" style="44" bestFit="1" customWidth="1"/>
    <col min="15120" max="15360" width="9.140625" style="44"/>
    <col min="15361" max="15361" width="31.28515625" style="44" customWidth="1"/>
    <col min="15362" max="15362" width="16.5703125" style="44" bestFit="1" customWidth="1"/>
    <col min="15363" max="15363" width="13.42578125" style="44" bestFit="1" customWidth="1"/>
    <col min="15364" max="15369" width="13.5703125" style="44" bestFit="1" customWidth="1"/>
    <col min="15370" max="15371" width="13.42578125" style="44" bestFit="1" customWidth="1"/>
    <col min="15372" max="15373" width="13.5703125" style="44" bestFit="1" customWidth="1"/>
    <col min="15374" max="15374" width="16.140625" style="44" bestFit="1" customWidth="1"/>
    <col min="15375" max="15375" width="13.5703125" style="44" bestFit="1" customWidth="1"/>
    <col min="15376" max="15616" width="9.140625" style="44"/>
    <col min="15617" max="15617" width="31.28515625" style="44" customWidth="1"/>
    <col min="15618" max="15618" width="16.5703125" style="44" bestFit="1" customWidth="1"/>
    <col min="15619" max="15619" width="13.42578125" style="44" bestFit="1" customWidth="1"/>
    <col min="15620" max="15625" width="13.5703125" style="44" bestFit="1" customWidth="1"/>
    <col min="15626" max="15627" width="13.42578125" style="44" bestFit="1" customWidth="1"/>
    <col min="15628" max="15629" width="13.5703125" style="44" bestFit="1" customWidth="1"/>
    <col min="15630" max="15630" width="16.140625" style="44" bestFit="1" customWidth="1"/>
    <col min="15631" max="15631" width="13.5703125" style="44" bestFit="1" customWidth="1"/>
    <col min="15632" max="15872" width="9.140625" style="44"/>
    <col min="15873" max="15873" width="31.28515625" style="44" customWidth="1"/>
    <col min="15874" max="15874" width="16.5703125" style="44" bestFit="1" customWidth="1"/>
    <col min="15875" max="15875" width="13.42578125" style="44" bestFit="1" customWidth="1"/>
    <col min="15876" max="15881" width="13.5703125" style="44" bestFit="1" customWidth="1"/>
    <col min="15882" max="15883" width="13.42578125" style="44" bestFit="1" customWidth="1"/>
    <col min="15884" max="15885" width="13.5703125" style="44" bestFit="1" customWidth="1"/>
    <col min="15886" max="15886" width="16.140625" style="44" bestFit="1" customWidth="1"/>
    <col min="15887" max="15887" width="13.5703125" style="44" bestFit="1" customWidth="1"/>
    <col min="15888" max="16128" width="9.140625" style="44"/>
    <col min="16129" max="16129" width="31.28515625" style="44" customWidth="1"/>
    <col min="16130" max="16130" width="16.5703125" style="44" bestFit="1" customWidth="1"/>
    <col min="16131" max="16131" width="13.42578125" style="44" bestFit="1" customWidth="1"/>
    <col min="16132" max="16137" width="13.5703125" style="44" bestFit="1" customWidth="1"/>
    <col min="16138" max="16139" width="13.42578125" style="44" bestFit="1" customWidth="1"/>
    <col min="16140" max="16141" width="13.5703125" style="44" bestFit="1" customWidth="1"/>
    <col min="16142" max="16142" width="16.140625" style="44" bestFit="1" customWidth="1"/>
    <col min="16143" max="16143" width="13.5703125" style="44" bestFit="1" customWidth="1"/>
    <col min="16144" max="16384" width="9.140625" style="44"/>
  </cols>
  <sheetData>
    <row r="1" spans="1:15" ht="12.75" x14ac:dyDescent="0.2">
      <c r="B1" s="99"/>
      <c r="F1" s="115"/>
      <c r="G1" s="120"/>
      <c r="H1" s="135"/>
      <c r="I1" s="141"/>
      <c r="J1" s="145"/>
      <c r="K1" s="159"/>
      <c r="M1" s="70"/>
      <c r="N1" s="46" t="s">
        <v>39</v>
      </c>
    </row>
    <row r="2" spans="1:15" x14ac:dyDescent="0.2">
      <c r="A2" s="47" t="s">
        <v>61</v>
      </c>
      <c r="B2" s="100" t="s">
        <v>27</v>
      </c>
      <c r="C2" s="183" t="s">
        <v>28</v>
      </c>
      <c r="D2" s="48" t="s">
        <v>29</v>
      </c>
      <c r="E2" s="48" t="s">
        <v>30</v>
      </c>
      <c r="F2" s="116" t="s">
        <v>31</v>
      </c>
      <c r="G2" s="121" t="s">
        <v>32</v>
      </c>
      <c r="H2" s="136" t="s">
        <v>33</v>
      </c>
      <c r="I2" s="142" t="s">
        <v>34</v>
      </c>
      <c r="J2" s="146" t="s">
        <v>35</v>
      </c>
      <c r="K2" s="160" t="s">
        <v>36</v>
      </c>
      <c r="L2" s="183" t="s">
        <v>37</v>
      </c>
      <c r="M2" s="71" t="s">
        <v>38</v>
      </c>
      <c r="N2" s="48" t="s">
        <v>9</v>
      </c>
    </row>
    <row r="3" spans="1:15" ht="12.75" x14ac:dyDescent="0.2">
      <c r="A3" s="45"/>
      <c r="B3" s="99"/>
      <c r="F3" s="115"/>
      <c r="G3" s="120"/>
      <c r="H3" s="135"/>
      <c r="I3" s="141"/>
      <c r="J3" s="145"/>
      <c r="K3" s="159"/>
      <c r="M3" s="70"/>
    </row>
    <row r="4" spans="1:15" ht="12.75" x14ac:dyDescent="0.2">
      <c r="A4" s="49" t="s">
        <v>62</v>
      </c>
      <c r="B4" s="99"/>
      <c r="F4" s="115"/>
      <c r="G4" s="120"/>
      <c r="H4" s="135"/>
      <c r="I4" s="141"/>
      <c r="J4" s="145"/>
      <c r="K4" s="159"/>
      <c r="M4" s="70"/>
    </row>
    <row r="5" spans="1:15" x14ac:dyDescent="0.2">
      <c r="A5" s="50" t="s">
        <v>10</v>
      </c>
      <c r="B5" s="101">
        <v>3229698.73</v>
      </c>
      <c r="C5" s="184">
        <v>3170245.43</v>
      </c>
      <c r="D5" s="45">
        <v>3475244.37</v>
      </c>
      <c r="E5" s="45">
        <v>3306135.39</v>
      </c>
      <c r="F5" s="117">
        <v>3093067.53</v>
      </c>
      <c r="G5" s="122">
        <v>3857725.45</v>
      </c>
      <c r="H5" s="137">
        <v>2937161.06</v>
      </c>
      <c r="I5" s="143">
        <v>2883218.61</v>
      </c>
      <c r="J5" s="147">
        <v>4015066.11</v>
      </c>
      <c r="K5" s="161">
        <v>3664133.71</v>
      </c>
      <c r="L5" s="184">
        <v>3594284.85</v>
      </c>
      <c r="M5" s="72">
        <v>4061661.1</v>
      </c>
      <c r="N5" s="45">
        <f>SUM(B5:M5)</f>
        <v>41287642.340000004</v>
      </c>
    </row>
    <row r="6" spans="1:15" x14ac:dyDescent="0.2">
      <c r="A6" s="50"/>
      <c r="B6" s="101"/>
      <c r="C6" s="184"/>
      <c r="D6" s="45"/>
      <c r="E6" s="45"/>
      <c r="F6" s="117"/>
      <c r="G6" s="122"/>
      <c r="H6" s="137"/>
      <c r="I6" s="143"/>
      <c r="J6" s="147"/>
      <c r="K6" s="161"/>
      <c r="L6" s="184"/>
      <c r="M6" s="72"/>
      <c r="N6" s="45"/>
    </row>
    <row r="7" spans="1:15" x14ac:dyDescent="0.2">
      <c r="A7" s="49" t="s">
        <v>63</v>
      </c>
      <c r="B7" s="101"/>
      <c r="C7" s="184"/>
      <c r="D7" s="45"/>
      <c r="E7" s="45"/>
      <c r="F7" s="117"/>
      <c r="G7" s="122"/>
      <c r="H7" s="137"/>
      <c r="I7" s="143"/>
      <c r="J7" s="147"/>
      <c r="K7" s="161"/>
      <c r="L7" s="184"/>
      <c r="M7" s="72"/>
      <c r="N7" s="45"/>
    </row>
    <row r="8" spans="1:15" x14ac:dyDescent="0.2">
      <c r="A8" s="50" t="s">
        <v>64</v>
      </c>
      <c r="B8" s="101">
        <v>4142.25</v>
      </c>
      <c r="C8" s="184">
        <v>4066.35</v>
      </c>
      <c r="D8" s="45">
        <v>4455.7</v>
      </c>
      <c r="E8" s="45">
        <v>4239.82</v>
      </c>
      <c r="F8" s="117">
        <v>3967.34</v>
      </c>
      <c r="G8" s="122">
        <v>4941.21</v>
      </c>
      <c r="H8" s="137">
        <v>3768.77</v>
      </c>
      <c r="I8" s="143">
        <v>3699.68</v>
      </c>
      <c r="J8" s="147">
        <v>5142</v>
      </c>
      <c r="K8" s="161">
        <v>4694.6499999999996</v>
      </c>
      <c r="L8" s="184">
        <v>4605.6899999999996</v>
      </c>
      <c r="M8" s="72">
        <v>5200.95</v>
      </c>
      <c r="N8" s="45">
        <f>SUM(B8:M8)</f>
        <v>52924.409999999996</v>
      </c>
    </row>
    <row r="9" spans="1:15" x14ac:dyDescent="0.2">
      <c r="A9" s="50" t="s">
        <v>65</v>
      </c>
      <c r="B9" s="101">
        <v>0</v>
      </c>
      <c r="C9" s="184">
        <v>0</v>
      </c>
      <c r="D9" s="45">
        <v>0</v>
      </c>
      <c r="E9" s="45">
        <v>0</v>
      </c>
      <c r="F9" s="117">
        <v>0</v>
      </c>
      <c r="G9" s="122">
        <v>0</v>
      </c>
      <c r="H9" s="137">
        <v>0</v>
      </c>
      <c r="I9" s="143">
        <v>0</v>
      </c>
      <c r="J9" s="147">
        <v>0</v>
      </c>
      <c r="K9" s="161">
        <v>0</v>
      </c>
      <c r="L9" s="184">
        <v>0</v>
      </c>
      <c r="M9" s="72">
        <v>0</v>
      </c>
      <c r="N9" s="45">
        <f>SUM(B9:M9)</f>
        <v>0</v>
      </c>
    </row>
    <row r="10" spans="1:15" x14ac:dyDescent="0.2">
      <c r="A10" s="50"/>
      <c r="B10" s="101"/>
      <c r="C10" s="184"/>
      <c r="D10" s="45"/>
      <c r="E10" s="45"/>
      <c r="F10" s="117"/>
      <c r="G10" s="122"/>
      <c r="H10" s="137"/>
      <c r="I10" s="143"/>
      <c r="J10" s="147"/>
      <c r="K10" s="161"/>
      <c r="L10" s="184"/>
      <c r="M10" s="72"/>
      <c r="N10" s="45"/>
    </row>
    <row r="11" spans="1:15" x14ac:dyDescent="0.2">
      <c r="A11" s="51" t="s">
        <v>66</v>
      </c>
      <c r="B11" s="102">
        <v>3233840.98</v>
      </c>
      <c r="C11" s="67">
        <v>3174311.7800000003</v>
      </c>
      <c r="D11" s="52">
        <v>3479700.0700000003</v>
      </c>
      <c r="E11" s="52">
        <v>3310375.21</v>
      </c>
      <c r="F11" s="118">
        <v>3097034.8699999996</v>
      </c>
      <c r="G11" s="123">
        <v>3862666.66</v>
      </c>
      <c r="H11" s="138">
        <v>2940929.83</v>
      </c>
      <c r="I11" s="144">
        <v>2886918.29</v>
      </c>
      <c r="J11" s="148">
        <v>4020208.11</v>
      </c>
      <c r="K11" s="162">
        <v>3668828.36</v>
      </c>
      <c r="L11" s="67">
        <v>3598890.54</v>
      </c>
      <c r="M11" s="73">
        <v>4066862.0500000003</v>
      </c>
      <c r="N11" s="52">
        <f>SUM(B11:M11)</f>
        <v>41340566.749999993</v>
      </c>
      <c r="O11" s="45"/>
    </row>
    <row r="12" spans="1:15" x14ac:dyDescent="0.2">
      <c r="A12" s="51"/>
      <c r="B12" s="101"/>
      <c r="C12" s="184"/>
      <c r="D12" s="45"/>
      <c r="E12" s="45"/>
      <c r="F12" s="117"/>
      <c r="G12" s="122"/>
      <c r="H12" s="137"/>
      <c r="I12" s="143"/>
      <c r="J12" s="147"/>
      <c r="K12" s="161"/>
      <c r="L12" s="184"/>
      <c r="M12" s="72"/>
      <c r="N12" s="45"/>
    </row>
    <row r="13" spans="1:15" x14ac:dyDescent="0.2">
      <c r="A13" s="49" t="s">
        <v>67</v>
      </c>
      <c r="B13" s="101"/>
      <c r="C13" s="184"/>
      <c r="D13" s="45"/>
      <c r="E13" s="45"/>
      <c r="F13" s="117"/>
      <c r="G13" s="122"/>
      <c r="H13" s="137"/>
      <c r="I13" s="143"/>
      <c r="J13" s="147"/>
      <c r="K13" s="161"/>
      <c r="L13" s="184"/>
      <c r="M13" s="72"/>
      <c r="N13" s="45"/>
    </row>
    <row r="14" spans="1:15" x14ac:dyDescent="0.2">
      <c r="A14" s="49" t="s">
        <v>68</v>
      </c>
      <c r="B14" s="101"/>
      <c r="C14" s="184"/>
      <c r="D14" s="45"/>
      <c r="E14" s="45"/>
      <c r="F14" s="117"/>
      <c r="G14" s="122"/>
      <c r="H14" s="137"/>
      <c r="I14" s="143"/>
      <c r="J14" s="147"/>
      <c r="K14" s="161"/>
      <c r="L14" s="184"/>
      <c r="M14" s="72"/>
      <c r="N14" s="45"/>
    </row>
    <row r="15" spans="1:15" x14ac:dyDescent="0.2">
      <c r="A15" s="50" t="s">
        <v>69</v>
      </c>
      <c r="B15" s="101">
        <v>605568.79</v>
      </c>
      <c r="C15" s="184">
        <v>600107.62</v>
      </c>
      <c r="D15" s="45">
        <v>733512.40999999992</v>
      </c>
      <c r="E15" s="45">
        <v>614627.16</v>
      </c>
      <c r="F15" s="117">
        <v>595036.06000000006</v>
      </c>
      <c r="G15" s="122">
        <v>978203.14999999979</v>
      </c>
      <c r="H15" s="137">
        <v>595958.86000000022</v>
      </c>
      <c r="I15" s="143">
        <v>567515.81000000006</v>
      </c>
      <c r="J15" s="147">
        <v>827046.8</v>
      </c>
      <c r="K15" s="161">
        <v>685542.11</v>
      </c>
      <c r="L15" s="184">
        <v>726280.07</v>
      </c>
      <c r="M15" s="72">
        <v>756277.27000000014</v>
      </c>
      <c r="N15" s="45">
        <f t="shared" ref="N15:N78" si="0">SUM(B15:M15)</f>
        <v>8285676.1100000003</v>
      </c>
    </row>
    <row r="16" spans="1:15" x14ac:dyDescent="0.2">
      <c r="A16" s="50"/>
      <c r="B16" s="101"/>
      <c r="C16" s="184"/>
      <c r="D16" s="45"/>
      <c r="E16" s="45"/>
      <c r="F16" s="117"/>
      <c r="G16" s="122"/>
      <c r="H16" s="137"/>
      <c r="I16" s="143"/>
      <c r="J16" s="147"/>
      <c r="K16" s="161"/>
      <c r="L16" s="184"/>
      <c r="M16" s="72"/>
      <c r="N16" s="45"/>
    </row>
    <row r="17" spans="1:14" x14ac:dyDescent="0.2">
      <c r="A17" s="50" t="s">
        <v>70</v>
      </c>
      <c r="B17" s="101">
        <v>173614.18</v>
      </c>
      <c r="C17" s="184">
        <v>172037.16</v>
      </c>
      <c r="D17" s="45">
        <v>211044.18</v>
      </c>
      <c r="E17" s="45">
        <v>176265.74</v>
      </c>
      <c r="F17" s="117">
        <v>170583.25</v>
      </c>
      <c r="G17" s="122">
        <v>282656.15000000002</v>
      </c>
      <c r="H17" s="137">
        <v>170847.8</v>
      </c>
      <c r="I17" s="143">
        <v>162693.82999999999</v>
      </c>
      <c r="J17" s="147">
        <v>238188.23</v>
      </c>
      <c r="K17" s="161">
        <v>197027.7</v>
      </c>
      <c r="L17" s="184">
        <v>208954.37</v>
      </c>
      <c r="M17" s="72">
        <v>217736.51</v>
      </c>
      <c r="N17" s="45">
        <f t="shared" si="0"/>
        <v>2381649.1000000006</v>
      </c>
    </row>
    <row r="18" spans="1:14" x14ac:dyDescent="0.2">
      <c r="A18" s="50"/>
      <c r="B18" s="101"/>
      <c r="C18" s="184"/>
      <c r="D18" s="45"/>
      <c r="E18" s="45"/>
      <c r="F18" s="117"/>
      <c r="G18" s="122"/>
      <c r="H18" s="137"/>
      <c r="I18" s="143"/>
      <c r="J18" s="147"/>
      <c r="K18" s="161"/>
      <c r="L18" s="184"/>
      <c r="M18" s="72"/>
      <c r="N18" s="45"/>
    </row>
    <row r="19" spans="1:14" x14ac:dyDescent="0.2">
      <c r="A19" s="49" t="s">
        <v>63</v>
      </c>
      <c r="B19" s="101"/>
      <c r="C19" s="184"/>
      <c r="D19" s="45"/>
      <c r="E19" s="45"/>
      <c r="F19" s="117"/>
      <c r="G19" s="122"/>
      <c r="H19" s="137"/>
      <c r="I19" s="143"/>
      <c r="J19" s="147"/>
      <c r="K19" s="161"/>
      <c r="L19" s="184"/>
      <c r="M19" s="72"/>
      <c r="N19" s="45"/>
    </row>
    <row r="20" spans="1:14" x14ac:dyDescent="0.2">
      <c r="A20" s="50" t="s">
        <v>64</v>
      </c>
      <c r="B20" s="101">
        <v>911.38</v>
      </c>
      <c r="C20" s="184">
        <v>903.18</v>
      </c>
      <c r="D20" s="45">
        <v>1102.92</v>
      </c>
      <c r="E20" s="45">
        <v>924.94</v>
      </c>
      <c r="F20" s="117">
        <v>895.54</v>
      </c>
      <c r="G20" s="122">
        <v>1469.19</v>
      </c>
      <c r="H20" s="137">
        <v>896.93</v>
      </c>
      <c r="I20" s="143">
        <v>854.13</v>
      </c>
      <c r="J20" s="147">
        <v>1243.24</v>
      </c>
      <c r="K20" s="161">
        <v>1031.08</v>
      </c>
      <c r="L20" s="184">
        <v>1092.05</v>
      </c>
      <c r="M20" s="72">
        <v>1136.95</v>
      </c>
      <c r="N20" s="45">
        <f t="shared" si="0"/>
        <v>12461.53</v>
      </c>
    </row>
    <row r="21" spans="1:14" x14ac:dyDescent="0.2">
      <c r="A21" s="50" t="s">
        <v>71</v>
      </c>
      <c r="B21" s="101">
        <v>30310.33</v>
      </c>
      <c r="C21" s="184">
        <v>30037.5</v>
      </c>
      <c r="D21" s="45">
        <v>36680.300000000003</v>
      </c>
      <c r="E21" s="45">
        <v>30761.26</v>
      </c>
      <c r="F21" s="117">
        <v>29783.65</v>
      </c>
      <c r="G21" s="122">
        <v>48861.56</v>
      </c>
      <c r="H21" s="137">
        <v>29829.84</v>
      </c>
      <c r="I21" s="143">
        <v>28406.17</v>
      </c>
      <c r="J21" s="147">
        <v>41347.08</v>
      </c>
      <c r="K21" s="161">
        <v>34291.21</v>
      </c>
      <c r="L21" s="184">
        <v>36319.050000000003</v>
      </c>
      <c r="M21" s="72">
        <v>37812.230000000003</v>
      </c>
      <c r="N21" s="45">
        <f t="shared" si="0"/>
        <v>414440.18</v>
      </c>
    </row>
    <row r="22" spans="1:14" x14ac:dyDescent="0.2">
      <c r="A22" s="50"/>
      <c r="B22" s="101"/>
      <c r="C22" s="184"/>
      <c r="D22" s="45"/>
      <c r="E22" s="45"/>
      <c r="F22" s="117"/>
      <c r="G22" s="122"/>
      <c r="H22" s="137"/>
      <c r="I22" s="143"/>
      <c r="J22" s="147"/>
      <c r="K22" s="161"/>
      <c r="L22" s="184"/>
      <c r="M22" s="72"/>
      <c r="N22" s="45"/>
    </row>
    <row r="23" spans="1:14" x14ac:dyDescent="0.2">
      <c r="A23" s="51" t="s">
        <v>72</v>
      </c>
      <c r="B23" s="102">
        <v>810404.67999999993</v>
      </c>
      <c r="C23" s="67">
        <v>803085.46000000008</v>
      </c>
      <c r="D23" s="52">
        <v>982339.80999999994</v>
      </c>
      <c r="E23" s="52">
        <v>822579.1</v>
      </c>
      <c r="F23" s="118">
        <v>796298.50000000012</v>
      </c>
      <c r="G23" s="138">
        <v>1311190.0499999998</v>
      </c>
      <c r="H23" s="138">
        <v>797533.43000000017</v>
      </c>
      <c r="I23" s="144">
        <v>759469.94000000006</v>
      </c>
      <c r="J23" s="148">
        <v>1107825.3500000001</v>
      </c>
      <c r="K23" s="162">
        <v>917892.1</v>
      </c>
      <c r="L23" s="67">
        <v>972645.54</v>
      </c>
      <c r="M23" s="67">
        <v>1012962.9600000001</v>
      </c>
      <c r="N23" s="52">
        <f t="shared" si="0"/>
        <v>11094226.920000002</v>
      </c>
    </row>
    <row r="24" spans="1:14" x14ac:dyDescent="0.2">
      <c r="A24" s="53"/>
      <c r="B24" s="101"/>
      <c r="C24" s="184"/>
      <c r="D24" s="45"/>
      <c r="E24" s="45"/>
      <c r="F24" s="117"/>
      <c r="G24" s="122"/>
      <c r="H24" s="137"/>
      <c r="I24" s="143"/>
      <c r="J24" s="147"/>
      <c r="K24" s="161"/>
      <c r="L24" s="184"/>
      <c r="M24" s="72"/>
      <c r="N24" s="45"/>
    </row>
    <row r="25" spans="1:14" x14ac:dyDescent="0.2">
      <c r="A25" s="49" t="s">
        <v>73</v>
      </c>
      <c r="B25" s="101"/>
      <c r="C25" s="184"/>
      <c r="D25" s="45"/>
      <c r="E25" s="45"/>
      <c r="F25" s="117"/>
      <c r="G25" s="122"/>
      <c r="H25" s="137"/>
      <c r="I25" s="143"/>
      <c r="J25" s="147"/>
      <c r="K25" s="161"/>
      <c r="L25" s="184"/>
      <c r="M25" s="72"/>
      <c r="N25" s="45"/>
    </row>
    <row r="26" spans="1:14" x14ac:dyDescent="0.2">
      <c r="A26" s="49" t="s">
        <v>74</v>
      </c>
      <c r="B26" s="101"/>
      <c r="C26" s="184"/>
      <c r="D26" s="45"/>
      <c r="E26" s="45"/>
      <c r="F26" s="117"/>
      <c r="G26" s="122"/>
      <c r="H26" s="137"/>
      <c r="I26" s="143"/>
      <c r="J26" s="147"/>
      <c r="K26" s="161"/>
      <c r="L26" s="184"/>
      <c r="M26" s="72"/>
      <c r="N26" s="45"/>
    </row>
    <row r="27" spans="1:14" x14ac:dyDescent="0.2">
      <c r="A27" s="50" t="s">
        <v>75</v>
      </c>
      <c r="B27" s="101">
        <v>862.17</v>
      </c>
      <c r="C27" s="184">
        <v>862.17</v>
      </c>
      <c r="D27" s="45">
        <v>862.17</v>
      </c>
      <c r="E27" s="45">
        <v>862.17</v>
      </c>
      <c r="F27" s="117">
        <v>862.17</v>
      </c>
      <c r="G27" s="122">
        <v>862.17</v>
      </c>
      <c r="H27" s="137">
        <v>862.17</v>
      </c>
      <c r="I27" s="143">
        <v>862.17</v>
      </c>
      <c r="J27" s="147">
        <v>862.17</v>
      </c>
      <c r="K27" s="161">
        <v>862.17</v>
      </c>
      <c r="L27" s="184">
        <v>862.17</v>
      </c>
      <c r="M27" s="72">
        <v>862.17</v>
      </c>
      <c r="N27" s="45">
        <f t="shared" si="0"/>
        <v>10346.039999999999</v>
      </c>
    </row>
    <row r="28" spans="1:14" x14ac:dyDescent="0.2">
      <c r="A28" s="49" t="s">
        <v>68</v>
      </c>
      <c r="B28" s="101"/>
      <c r="C28" s="184"/>
      <c r="D28" s="45"/>
      <c r="E28" s="45"/>
      <c r="F28" s="117"/>
      <c r="G28" s="122"/>
      <c r="H28" s="137"/>
      <c r="I28" s="143"/>
      <c r="J28" s="147"/>
      <c r="K28" s="161"/>
      <c r="L28" s="184"/>
      <c r="M28" s="72"/>
      <c r="N28" s="45"/>
    </row>
    <row r="29" spans="1:14" x14ac:dyDescent="0.2">
      <c r="A29" s="50" t="s">
        <v>76</v>
      </c>
      <c r="B29" s="101">
        <v>30514887.153752826</v>
      </c>
      <c r="C29" s="184">
        <v>30572633.373752873</v>
      </c>
      <c r="D29" s="45">
        <v>36629407.383752815</v>
      </c>
      <c r="E29" s="45">
        <v>32982127.993752778</v>
      </c>
      <c r="F29" s="117">
        <v>31973332.833752837</v>
      </c>
      <c r="G29" s="122">
        <v>40592248.113752775</v>
      </c>
      <c r="H29" s="137">
        <v>30496636.203752786</v>
      </c>
      <c r="I29" s="143">
        <v>30543414.353752807</v>
      </c>
      <c r="J29" s="147">
        <v>44909333.943752855</v>
      </c>
      <c r="K29" s="161">
        <v>39694225.69375287</v>
      </c>
      <c r="L29" s="184">
        <v>40302662.613752827</v>
      </c>
      <c r="M29" s="87">
        <v>48028225.273752868</v>
      </c>
      <c r="N29" s="45">
        <f t="shared" si="0"/>
        <v>437239134.93503398</v>
      </c>
    </row>
    <row r="30" spans="1:14" x14ac:dyDescent="0.2">
      <c r="A30" s="50"/>
      <c r="B30" s="101"/>
      <c r="C30" s="184"/>
      <c r="D30" s="45"/>
      <c r="E30" s="45"/>
      <c r="F30" s="117"/>
      <c r="G30" s="122"/>
      <c r="H30" s="137"/>
      <c r="I30" s="143"/>
      <c r="J30" s="147"/>
      <c r="K30" s="161"/>
      <c r="L30" s="184"/>
      <c r="M30" s="72"/>
      <c r="N30" s="45"/>
    </row>
    <row r="31" spans="1:14" x14ac:dyDescent="0.2">
      <c r="A31" s="50" t="s">
        <v>77</v>
      </c>
      <c r="B31" s="101">
        <v>854516.13</v>
      </c>
      <c r="C31" s="184">
        <v>856133.22</v>
      </c>
      <c r="D31" s="45">
        <v>1025742.6</v>
      </c>
      <c r="E31" s="45">
        <v>923606.91</v>
      </c>
      <c r="F31" s="117">
        <v>895357.36</v>
      </c>
      <c r="G31" s="122">
        <v>1129101.49</v>
      </c>
      <c r="H31" s="137">
        <v>854005.05</v>
      </c>
      <c r="I31" s="143">
        <v>855314.99</v>
      </c>
      <c r="J31" s="147">
        <v>1211787.6599999999</v>
      </c>
      <c r="K31" s="161">
        <v>1053690.44</v>
      </c>
      <c r="L31" s="184">
        <v>1064807.44</v>
      </c>
      <c r="M31" s="72">
        <v>1205964.28</v>
      </c>
      <c r="N31" s="45">
        <f t="shared" si="0"/>
        <v>11930027.569999998</v>
      </c>
    </row>
    <row r="32" spans="1:14" x14ac:dyDescent="0.2">
      <c r="A32" s="50" t="s">
        <v>78</v>
      </c>
      <c r="B32" s="101">
        <v>8766774.8399999999</v>
      </c>
      <c r="C32" s="184">
        <v>8783365.0399999991</v>
      </c>
      <c r="D32" s="45">
        <v>10523445.99</v>
      </c>
      <c r="E32" s="45">
        <v>9475600.8200000003</v>
      </c>
      <c r="F32" s="117">
        <v>9185779.0099999998</v>
      </c>
      <c r="G32" s="122">
        <v>11675278.48</v>
      </c>
      <c r="H32" s="137">
        <v>8761531.4399999995</v>
      </c>
      <c r="I32" s="143">
        <v>8774970.5500000007</v>
      </c>
      <c r="J32" s="147">
        <v>12982438.869999999</v>
      </c>
      <c r="K32" s="161">
        <v>11505271.41</v>
      </c>
      <c r="L32" s="184">
        <v>11690437.880000001</v>
      </c>
      <c r="M32" s="72">
        <v>14041569.199999999</v>
      </c>
      <c r="N32" s="45">
        <f t="shared" si="0"/>
        <v>126166463.52999999</v>
      </c>
    </row>
    <row r="33" spans="1:14" x14ac:dyDescent="0.2">
      <c r="A33" s="50" t="s">
        <v>79</v>
      </c>
      <c r="B33" s="101">
        <v>23782436.27</v>
      </c>
      <c r="C33" s="184">
        <v>23827442.039999999</v>
      </c>
      <c r="D33" s="45">
        <v>28547919.66</v>
      </c>
      <c r="E33" s="45">
        <v>25705333.719999999</v>
      </c>
      <c r="F33" s="117">
        <v>24919107.420000002</v>
      </c>
      <c r="G33" s="122">
        <v>31563785.949999999</v>
      </c>
      <c r="H33" s="137">
        <v>23768212.02</v>
      </c>
      <c r="I33" s="143">
        <v>23804669.550000001</v>
      </c>
      <c r="J33" s="147">
        <v>34563781.43</v>
      </c>
      <c r="K33" s="161">
        <v>30384207.18</v>
      </c>
      <c r="L33" s="184">
        <v>30801896.98</v>
      </c>
      <c r="M33" s="72">
        <v>36105468.200000003</v>
      </c>
      <c r="N33" s="45">
        <f t="shared" si="0"/>
        <v>337774260.42000002</v>
      </c>
    </row>
    <row r="34" spans="1:14" x14ac:dyDescent="0.2">
      <c r="A34" s="50" t="s">
        <v>80</v>
      </c>
      <c r="B34" s="101">
        <v>677599.54</v>
      </c>
      <c r="C34" s="184">
        <v>678881.82</v>
      </c>
      <c r="D34" s="45">
        <v>813375.76</v>
      </c>
      <c r="E34" s="45">
        <v>732385.95</v>
      </c>
      <c r="F34" s="117">
        <v>709985.11</v>
      </c>
      <c r="G34" s="122">
        <v>906667.42</v>
      </c>
      <c r="H34" s="137">
        <v>677194.26</v>
      </c>
      <c r="I34" s="143">
        <v>678233</v>
      </c>
      <c r="J34" s="147">
        <v>1029100.23</v>
      </c>
      <c r="K34" s="161">
        <v>921680.81</v>
      </c>
      <c r="L34" s="184">
        <v>939309.25</v>
      </c>
      <c r="M34" s="72">
        <v>1163144.3700000001</v>
      </c>
      <c r="N34" s="45">
        <f t="shared" si="0"/>
        <v>9927557.5199999996</v>
      </c>
    </row>
    <row r="35" spans="1:14" x14ac:dyDescent="0.2">
      <c r="A35" s="50" t="s">
        <v>81</v>
      </c>
      <c r="B35" s="101">
        <v>4534585.07</v>
      </c>
      <c r="C35" s="184">
        <v>4543166.3</v>
      </c>
      <c r="D35" s="45">
        <v>5443217.3799999999</v>
      </c>
      <c r="E35" s="45">
        <v>4901222.95</v>
      </c>
      <c r="F35" s="117">
        <v>4751313.59</v>
      </c>
      <c r="G35" s="122">
        <v>6052645.5800000001</v>
      </c>
      <c r="H35" s="137">
        <v>4531872.9400000004</v>
      </c>
      <c r="I35" s="143">
        <v>4538824.28</v>
      </c>
      <c r="J35" s="147">
        <v>6797251.7400000002</v>
      </c>
      <c r="K35" s="161">
        <v>6054803.4100000001</v>
      </c>
      <c r="L35" s="184">
        <v>6161193.4699999997</v>
      </c>
      <c r="M35" s="72">
        <v>7512069.8899999997</v>
      </c>
      <c r="N35" s="45">
        <f t="shared" si="0"/>
        <v>65822166.599999994</v>
      </c>
    </row>
    <row r="36" spans="1:14" x14ac:dyDescent="0.2">
      <c r="A36" s="54"/>
      <c r="B36" s="101"/>
      <c r="C36" s="184"/>
      <c r="D36" s="45"/>
      <c r="E36" s="45"/>
      <c r="F36" s="117"/>
      <c r="G36" s="122"/>
      <c r="H36" s="137"/>
      <c r="I36" s="143"/>
      <c r="J36" s="147"/>
      <c r="K36" s="161"/>
      <c r="L36" s="184"/>
      <c r="M36" s="72"/>
      <c r="N36" s="45"/>
    </row>
    <row r="37" spans="1:14" x14ac:dyDescent="0.2">
      <c r="A37" s="50" t="s">
        <v>82</v>
      </c>
      <c r="B37" s="101">
        <v>43847.13</v>
      </c>
      <c r="C37" s="184">
        <v>43930.11</v>
      </c>
      <c r="D37" s="45">
        <v>52633.14</v>
      </c>
      <c r="E37" s="45">
        <v>47392.33</v>
      </c>
      <c r="F37" s="117">
        <v>45942.78</v>
      </c>
      <c r="G37" s="122">
        <v>57762.8</v>
      </c>
      <c r="H37" s="137">
        <v>43820.91</v>
      </c>
      <c r="I37" s="143">
        <v>43888.12</v>
      </c>
      <c r="J37" s="147">
        <v>61132.84</v>
      </c>
      <c r="K37" s="161">
        <v>52745.09</v>
      </c>
      <c r="L37" s="184">
        <v>53180.27</v>
      </c>
      <c r="M37" s="72">
        <v>58705.87</v>
      </c>
      <c r="N37" s="45">
        <f t="shared" si="0"/>
        <v>604981.39</v>
      </c>
    </row>
    <row r="38" spans="1:14" x14ac:dyDescent="0.2">
      <c r="A38" s="50" t="s">
        <v>83</v>
      </c>
      <c r="B38" s="101">
        <v>436524.33</v>
      </c>
      <c r="C38" s="184">
        <v>437350.41</v>
      </c>
      <c r="D38" s="45">
        <v>523994.32</v>
      </c>
      <c r="E38" s="45">
        <v>471818.93</v>
      </c>
      <c r="F38" s="117">
        <v>457387.82</v>
      </c>
      <c r="G38" s="122">
        <v>584781.75</v>
      </c>
      <c r="H38" s="137">
        <v>436263.25</v>
      </c>
      <c r="I38" s="143">
        <v>436932.42</v>
      </c>
      <c r="J38" s="147">
        <v>667102.71</v>
      </c>
      <c r="K38" s="161">
        <v>598988.63</v>
      </c>
      <c r="L38" s="184">
        <v>610879.47</v>
      </c>
      <c r="M38" s="72">
        <v>761862.24</v>
      </c>
      <c r="N38" s="45">
        <f t="shared" si="0"/>
        <v>6423886.2799999993</v>
      </c>
    </row>
    <row r="39" spans="1:14" x14ac:dyDescent="0.2">
      <c r="A39" s="50" t="s">
        <v>84</v>
      </c>
      <c r="B39" s="101">
        <v>0</v>
      </c>
      <c r="C39" s="184">
        <v>0</v>
      </c>
      <c r="D39" s="45">
        <v>0</v>
      </c>
      <c r="E39" s="45">
        <v>0</v>
      </c>
      <c r="F39" s="117">
        <v>0</v>
      </c>
      <c r="G39" s="122">
        <v>0</v>
      </c>
      <c r="H39" s="137">
        <v>0</v>
      </c>
      <c r="I39" s="143">
        <v>0</v>
      </c>
      <c r="J39" s="147">
        <v>0</v>
      </c>
      <c r="K39" s="161">
        <v>0</v>
      </c>
      <c r="L39" s="184">
        <v>0</v>
      </c>
      <c r="M39" s="72">
        <v>0</v>
      </c>
      <c r="N39" s="45">
        <f t="shared" si="0"/>
        <v>0</v>
      </c>
    </row>
    <row r="40" spans="1:14" x14ac:dyDescent="0.2">
      <c r="A40" s="50" t="s">
        <v>85</v>
      </c>
      <c r="B40" s="101">
        <v>621159.41</v>
      </c>
      <c r="C40" s="184">
        <v>622334.89</v>
      </c>
      <c r="D40" s="45">
        <v>745626.26</v>
      </c>
      <c r="E40" s="45">
        <v>671382.44</v>
      </c>
      <c r="F40" s="117">
        <v>650847.44999999995</v>
      </c>
      <c r="G40" s="122">
        <v>824965.89</v>
      </c>
      <c r="H40" s="137">
        <v>620787.9</v>
      </c>
      <c r="I40" s="143">
        <v>621740.11</v>
      </c>
      <c r="J40" s="147">
        <v>906181.36</v>
      </c>
      <c r="K40" s="161">
        <v>797920.21</v>
      </c>
      <c r="L40" s="184">
        <v>809272.9</v>
      </c>
      <c r="M40" s="72">
        <v>953422.49</v>
      </c>
      <c r="N40" s="45">
        <f t="shared" si="0"/>
        <v>8845641.3100000005</v>
      </c>
    </row>
    <row r="41" spans="1:14" x14ac:dyDescent="0.2">
      <c r="A41" s="50" t="s">
        <v>86</v>
      </c>
      <c r="B41" s="101">
        <v>61154.68</v>
      </c>
      <c r="C41" s="184">
        <v>61270.41</v>
      </c>
      <c r="D41" s="45">
        <v>73408.75</v>
      </c>
      <c r="E41" s="45">
        <v>66099.27</v>
      </c>
      <c r="F41" s="117">
        <v>64077.55</v>
      </c>
      <c r="G41" s="122">
        <v>81000.47</v>
      </c>
      <c r="H41" s="137">
        <v>61118.11</v>
      </c>
      <c r="I41" s="143">
        <v>61211.86</v>
      </c>
      <c r="J41" s="147">
        <v>87894.99</v>
      </c>
      <c r="K41" s="161">
        <v>76888.850000000006</v>
      </c>
      <c r="L41" s="184">
        <v>77835.87</v>
      </c>
      <c r="M41" s="72">
        <v>89860.49</v>
      </c>
      <c r="N41" s="45">
        <f t="shared" si="0"/>
        <v>861821.29999999993</v>
      </c>
    </row>
    <row r="42" spans="1:14" x14ac:dyDescent="0.2">
      <c r="A42" s="50" t="s">
        <v>87</v>
      </c>
      <c r="B42" s="101">
        <v>5807137.0899999999</v>
      </c>
      <c r="C42" s="184">
        <v>5818126.4800000004</v>
      </c>
      <c r="D42" s="45">
        <v>6970761.1600000001</v>
      </c>
      <c r="E42" s="45">
        <v>6276665.4800000004</v>
      </c>
      <c r="F42" s="117">
        <v>6084686.6699999999</v>
      </c>
      <c r="G42" s="122">
        <v>7679418.0599999996</v>
      </c>
      <c r="H42" s="137">
        <v>5803663.8399999999</v>
      </c>
      <c r="I42" s="143">
        <v>5812565.9500000002</v>
      </c>
      <c r="J42" s="147">
        <v>8272694.7599999998</v>
      </c>
      <c r="K42" s="161">
        <v>7208190.2400000002</v>
      </c>
      <c r="L42" s="184">
        <v>7288598.96</v>
      </c>
      <c r="M42" s="72">
        <v>8309580.0300000003</v>
      </c>
      <c r="N42" s="45">
        <f t="shared" si="0"/>
        <v>81332088.719999999</v>
      </c>
    </row>
    <row r="43" spans="1:14" x14ac:dyDescent="0.2">
      <c r="A43" s="50" t="s">
        <v>88</v>
      </c>
      <c r="B43" s="101">
        <v>30291.55</v>
      </c>
      <c r="C43" s="184">
        <v>30348.880000000001</v>
      </c>
      <c r="D43" s="45">
        <v>36361.32</v>
      </c>
      <c r="E43" s="45">
        <v>32740.74</v>
      </c>
      <c r="F43" s="117">
        <v>31739.33</v>
      </c>
      <c r="G43" s="122">
        <v>39998.129999999997</v>
      </c>
      <c r="H43" s="137">
        <v>30273.439999999999</v>
      </c>
      <c r="I43" s="143">
        <v>30319.87</v>
      </c>
      <c r="J43" s="147">
        <v>42793.09</v>
      </c>
      <c r="K43" s="161">
        <v>37145.760000000002</v>
      </c>
      <c r="L43" s="184">
        <v>37518.74</v>
      </c>
      <c r="M43" s="72">
        <v>42254.62</v>
      </c>
      <c r="N43" s="45">
        <f t="shared" si="0"/>
        <v>421785.47</v>
      </c>
    </row>
    <row r="44" spans="1:14" x14ac:dyDescent="0.2">
      <c r="A44" s="50" t="s">
        <v>89</v>
      </c>
      <c r="B44" s="101">
        <v>1963677.28</v>
      </c>
      <c r="C44" s="184">
        <v>1967393.33</v>
      </c>
      <c r="D44" s="45">
        <v>2357155.5299999998</v>
      </c>
      <c r="E44" s="45">
        <v>2122447.81</v>
      </c>
      <c r="F44" s="117">
        <v>2057530.38</v>
      </c>
      <c r="G44" s="122">
        <v>2622103.1800000002</v>
      </c>
      <c r="H44" s="137">
        <v>1962502.81</v>
      </c>
      <c r="I44" s="143">
        <v>1965513.04</v>
      </c>
      <c r="J44" s="147">
        <v>2949760.19</v>
      </c>
      <c r="K44" s="161">
        <v>2629890.9900000002</v>
      </c>
      <c r="L44" s="184">
        <v>2676769.98</v>
      </c>
      <c r="M44" s="72">
        <v>3272010.89</v>
      </c>
      <c r="N44" s="45">
        <f t="shared" si="0"/>
        <v>28546755.410000008</v>
      </c>
    </row>
    <row r="45" spans="1:14" x14ac:dyDescent="0.2">
      <c r="A45" s="50" t="s">
        <v>90</v>
      </c>
      <c r="B45" s="101">
        <v>14266.12</v>
      </c>
      <c r="C45" s="184">
        <v>14293.11</v>
      </c>
      <c r="D45" s="45">
        <v>17124.740000000002</v>
      </c>
      <c r="E45" s="45">
        <v>15419.58</v>
      </c>
      <c r="F45" s="117">
        <v>14947.96</v>
      </c>
      <c r="G45" s="122">
        <v>19127.84</v>
      </c>
      <c r="H45" s="137">
        <v>14257.58</v>
      </c>
      <c r="I45" s="143">
        <v>14279.45</v>
      </c>
      <c r="J45" s="147">
        <v>21900.99</v>
      </c>
      <c r="K45" s="161">
        <v>19701.080000000002</v>
      </c>
      <c r="L45" s="184">
        <v>20102.52</v>
      </c>
      <c r="M45" s="72">
        <v>25199.77</v>
      </c>
      <c r="N45" s="45">
        <f t="shared" si="0"/>
        <v>210620.74</v>
      </c>
    </row>
    <row r="46" spans="1:14" x14ac:dyDescent="0.2">
      <c r="A46" s="50" t="s">
        <v>91</v>
      </c>
      <c r="B46" s="101">
        <v>949141.6</v>
      </c>
      <c r="C46" s="184">
        <v>950937.75</v>
      </c>
      <c r="D46" s="45">
        <v>1139328.95</v>
      </c>
      <c r="E46" s="45">
        <v>1025883.19</v>
      </c>
      <c r="F46" s="117">
        <v>994505.41</v>
      </c>
      <c r="G46" s="122">
        <v>1260615.52</v>
      </c>
      <c r="H46" s="137">
        <v>948573.92</v>
      </c>
      <c r="I46" s="143">
        <v>950028.91</v>
      </c>
      <c r="J46" s="147">
        <v>1384986.73</v>
      </c>
      <c r="K46" s="161">
        <v>1219647.99</v>
      </c>
      <c r="L46" s="184">
        <v>1237037.3500000001</v>
      </c>
      <c r="M46" s="72">
        <v>1457836.81</v>
      </c>
      <c r="N46" s="45">
        <f t="shared" si="0"/>
        <v>13518524.130000001</v>
      </c>
    </row>
    <row r="47" spans="1:14" x14ac:dyDescent="0.2">
      <c r="A47" s="50" t="s">
        <v>92</v>
      </c>
      <c r="B47" s="101">
        <v>81571.05</v>
      </c>
      <c r="C47" s="184">
        <v>81725.41</v>
      </c>
      <c r="D47" s="45">
        <v>97916.11</v>
      </c>
      <c r="E47" s="45">
        <v>88166.37</v>
      </c>
      <c r="F47" s="117">
        <v>85469.7</v>
      </c>
      <c r="G47" s="122">
        <v>108554.18</v>
      </c>
      <c r="H47" s="137">
        <v>81522.259999999995</v>
      </c>
      <c r="I47" s="143">
        <v>81647.31</v>
      </c>
      <c r="J47" s="147">
        <v>120319.09</v>
      </c>
      <c r="K47" s="161">
        <v>106449.2</v>
      </c>
      <c r="L47" s="184">
        <v>108110.47</v>
      </c>
      <c r="M47" s="72">
        <v>129204.22</v>
      </c>
      <c r="N47" s="45">
        <f t="shared" si="0"/>
        <v>1170655.3700000001</v>
      </c>
    </row>
    <row r="48" spans="1:14" x14ac:dyDescent="0.2">
      <c r="A48" s="50" t="s">
        <v>93</v>
      </c>
      <c r="B48" s="101">
        <v>1139079.52</v>
      </c>
      <c r="C48" s="184">
        <v>1141235.1000000001</v>
      </c>
      <c r="D48" s="45">
        <v>1367326.3</v>
      </c>
      <c r="E48" s="45">
        <v>1231178.28</v>
      </c>
      <c r="F48" s="117">
        <v>1193521.32</v>
      </c>
      <c r="G48" s="122">
        <v>1519844.81</v>
      </c>
      <c r="H48" s="137">
        <v>1138398.23</v>
      </c>
      <c r="I48" s="143">
        <v>1140144.3999999999</v>
      </c>
      <c r="J48" s="147">
        <v>1704034.47</v>
      </c>
      <c r="K48" s="161">
        <v>1516632.11</v>
      </c>
      <c r="L48" s="184">
        <v>1542914.78</v>
      </c>
      <c r="M48" s="72">
        <v>1876636.14</v>
      </c>
      <c r="N48" s="45">
        <f t="shared" si="0"/>
        <v>16510945.460000001</v>
      </c>
    </row>
    <row r="49" spans="1:14" x14ac:dyDescent="0.2">
      <c r="A49" s="55"/>
      <c r="B49" s="101"/>
      <c r="C49" s="184"/>
      <c r="D49" s="45"/>
      <c r="E49" s="45"/>
      <c r="F49" s="117"/>
      <c r="G49" s="122"/>
      <c r="H49" s="137"/>
      <c r="I49" s="143"/>
      <c r="J49" s="147"/>
      <c r="K49" s="161"/>
      <c r="L49" s="184"/>
      <c r="M49" s="72"/>
      <c r="N49" s="45"/>
    </row>
    <row r="50" spans="1:14" x14ac:dyDescent="0.2">
      <c r="A50" s="49" t="s">
        <v>63</v>
      </c>
      <c r="B50" s="101"/>
      <c r="C50" s="184"/>
      <c r="D50" s="45"/>
      <c r="E50" s="45"/>
      <c r="F50" s="117"/>
      <c r="G50" s="122"/>
      <c r="H50" s="137"/>
      <c r="I50" s="143"/>
      <c r="J50" s="147"/>
      <c r="K50" s="161"/>
      <c r="L50" s="184"/>
      <c r="M50" s="72"/>
      <c r="N50" s="45"/>
    </row>
    <row r="51" spans="1:14" x14ac:dyDescent="0.2">
      <c r="A51" s="50" t="s">
        <v>94</v>
      </c>
      <c r="B51" s="101">
        <v>52266.400000000001</v>
      </c>
      <c r="C51" s="184">
        <v>52365.31</v>
      </c>
      <c r="D51" s="45">
        <v>62739.45</v>
      </c>
      <c r="E51" s="45">
        <v>56492.33</v>
      </c>
      <c r="F51" s="117">
        <v>54764.45</v>
      </c>
      <c r="G51" s="122">
        <v>68980.399999999994</v>
      </c>
      <c r="H51" s="137">
        <v>52235.14</v>
      </c>
      <c r="I51" s="143">
        <v>52315.26</v>
      </c>
      <c r="J51" s="147">
        <v>73631.5</v>
      </c>
      <c r="K51" s="161">
        <v>63833.26</v>
      </c>
      <c r="L51" s="184">
        <v>64450.239999999998</v>
      </c>
      <c r="M51" s="72">
        <v>72284.38</v>
      </c>
      <c r="N51" s="45">
        <f t="shared" si="0"/>
        <v>726358.12</v>
      </c>
    </row>
    <row r="52" spans="1:14" x14ac:dyDescent="0.2">
      <c r="A52" s="50" t="s">
        <v>95</v>
      </c>
      <c r="B52" s="101">
        <v>4147748.93</v>
      </c>
      <c r="C52" s="184">
        <v>4155598.11</v>
      </c>
      <c r="D52" s="45">
        <v>4978867.68</v>
      </c>
      <c r="E52" s="45">
        <v>4483109.6900000004</v>
      </c>
      <c r="F52" s="117">
        <v>4345988.78</v>
      </c>
      <c r="G52" s="122">
        <v>5499049.1399999997</v>
      </c>
      <c r="H52" s="137">
        <v>4145268.17</v>
      </c>
      <c r="I52" s="143">
        <v>4151626.5</v>
      </c>
      <c r="J52" s="147">
        <v>5993168</v>
      </c>
      <c r="K52" s="161">
        <v>5255053.17</v>
      </c>
      <c r="L52" s="184">
        <v>5323391.21</v>
      </c>
      <c r="M52" s="72">
        <v>6191106.0700000003</v>
      </c>
      <c r="N52" s="45">
        <f t="shared" si="0"/>
        <v>58669975.450000003</v>
      </c>
    </row>
    <row r="53" spans="1:14" x14ac:dyDescent="0.2">
      <c r="A53" s="50" t="s">
        <v>96</v>
      </c>
      <c r="B53" s="101">
        <v>191074.05</v>
      </c>
      <c r="C53" s="184">
        <v>191435.63</v>
      </c>
      <c r="D53" s="45">
        <v>229361.13</v>
      </c>
      <c r="E53" s="45">
        <v>206523.09</v>
      </c>
      <c r="F53" s="117">
        <v>200206.35</v>
      </c>
      <c r="G53" s="122">
        <v>253444.97</v>
      </c>
      <c r="H53" s="137">
        <v>190959.77</v>
      </c>
      <c r="I53" s="143">
        <v>191252.67</v>
      </c>
      <c r="J53" s="147">
        <v>276813.09999999998</v>
      </c>
      <c r="K53" s="161">
        <v>243001.53</v>
      </c>
      <c r="L53" s="184">
        <v>246243.51</v>
      </c>
      <c r="M53" s="72">
        <v>287408.17</v>
      </c>
      <c r="N53" s="45">
        <f t="shared" si="0"/>
        <v>2707723.9699999997</v>
      </c>
    </row>
    <row r="54" spans="1:14" x14ac:dyDescent="0.2">
      <c r="A54" s="50" t="s">
        <v>97</v>
      </c>
      <c r="B54" s="101">
        <v>1714346.73</v>
      </c>
      <c r="C54" s="184">
        <v>1717590.95</v>
      </c>
      <c r="D54" s="45">
        <v>2057864.55</v>
      </c>
      <c r="E54" s="45">
        <v>1852957.96</v>
      </c>
      <c r="F54" s="117">
        <v>1796283.18</v>
      </c>
      <c r="G54" s="122">
        <v>2271961.21</v>
      </c>
      <c r="H54" s="137">
        <v>1713321.38</v>
      </c>
      <c r="I54" s="143">
        <v>1715949.4</v>
      </c>
      <c r="J54" s="147">
        <v>2471650.63</v>
      </c>
      <c r="K54" s="161">
        <v>2165140.5299999998</v>
      </c>
      <c r="L54" s="184">
        <v>2192682.44</v>
      </c>
      <c r="M54" s="72">
        <v>2542392.79</v>
      </c>
      <c r="N54" s="45">
        <f t="shared" si="0"/>
        <v>24212141.75</v>
      </c>
    </row>
    <row r="55" spans="1:14" x14ac:dyDescent="0.2">
      <c r="A55" s="50" t="s">
        <v>98</v>
      </c>
      <c r="B55" s="101">
        <v>67220.679999999993</v>
      </c>
      <c r="C55" s="184">
        <v>67347.89</v>
      </c>
      <c r="D55" s="45">
        <v>80690.25</v>
      </c>
      <c r="E55" s="45">
        <v>72655.72</v>
      </c>
      <c r="F55" s="117">
        <v>70433.460000000006</v>
      </c>
      <c r="G55" s="122">
        <v>88746.69</v>
      </c>
      <c r="H55" s="137">
        <v>67180.479999999996</v>
      </c>
      <c r="I55" s="143">
        <v>67283.520000000004</v>
      </c>
      <c r="J55" s="147">
        <v>94878.33</v>
      </c>
      <c r="K55" s="161">
        <v>82323.91</v>
      </c>
      <c r="L55" s="184">
        <v>83140.639999999999</v>
      </c>
      <c r="M55" s="72">
        <v>93511</v>
      </c>
      <c r="N55" s="45">
        <f t="shared" si="0"/>
        <v>935412.57000000007</v>
      </c>
    </row>
    <row r="56" spans="1:14" x14ac:dyDescent="0.2">
      <c r="A56" s="50" t="s">
        <v>99</v>
      </c>
      <c r="B56" s="101">
        <v>12760.23</v>
      </c>
      <c r="C56" s="184">
        <v>12784.38</v>
      </c>
      <c r="D56" s="45">
        <v>15317.11</v>
      </c>
      <c r="E56" s="45">
        <v>13791.95</v>
      </c>
      <c r="F56" s="117">
        <v>13370.1</v>
      </c>
      <c r="G56" s="122">
        <v>16902.97</v>
      </c>
      <c r="H56" s="137">
        <v>12752.6</v>
      </c>
      <c r="I56" s="143">
        <v>12772.16</v>
      </c>
      <c r="J56" s="147">
        <v>18350.66</v>
      </c>
      <c r="K56" s="161">
        <v>16057.05</v>
      </c>
      <c r="L56" s="184">
        <v>16256.06</v>
      </c>
      <c r="M56" s="72">
        <v>18782.98</v>
      </c>
      <c r="N56" s="45">
        <f t="shared" si="0"/>
        <v>179898.25000000003</v>
      </c>
    </row>
    <row r="57" spans="1:14" x14ac:dyDescent="0.2">
      <c r="A57" s="50"/>
      <c r="B57" s="101"/>
      <c r="C57" s="184"/>
      <c r="D57" s="45"/>
      <c r="E57" s="45"/>
      <c r="F57" s="117"/>
      <c r="G57" s="122"/>
      <c r="H57" s="137"/>
      <c r="I57" s="143"/>
      <c r="J57" s="147"/>
      <c r="K57" s="161"/>
      <c r="L57" s="184"/>
      <c r="M57" s="72"/>
      <c r="N57" s="45"/>
    </row>
    <row r="58" spans="1:14" x14ac:dyDescent="0.2">
      <c r="A58" s="51" t="s">
        <v>100</v>
      </c>
      <c r="B58" s="102">
        <v>86464927.953752846</v>
      </c>
      <c r="C58" s="67">
        <v>86628552.113752842</v>
      </c>
      <c r="D58" s="52">
        <v>103790447.6937528</v>
      </c>
      <c r="E58" s="52">
        <v>93455865.673752785</v>
      </c>
      <c r="F58" s="118">
        <v>90597440.18375282</v>
      </c>
      <c r="G58" s="123">
        <v>114917847.21375279</v>
      </c>
      <c r="H58" s="138">
        <v>86413213.873752803</v>
      </c>
      <c r="I58" s="144">
        <v>86545759.843752846</v>
      </c>
      <c r="J58" s="148">
        <v>126641849.48375283</v>
      </c>
      <c r="K58" s="162">
        <v>111704350.71375285</v>
      </c>
      <c r="L58" s="67">
        <v>113349555.21375281</v>
      </c>
      <c r="M58" s="67">
        <v>134239362.34375286</v>
      </c>
      <c r="N58" s="52">
        <f t="shared" si="0"/>
        <v>1234749172.3050339</v>
      </c>
    </row>
    <row r="59" spans="1:14" x14ac:dyDescent="0.2">
      <c r="A59" s="53"/>
      <c r="B59" s="101"/>
      <c r="C59" s="184"/>
      <c r="D59" s="45"/>
      <c r="E59" s="45"/>
      <c r="F59" s="117"/>
      <c r="G59" s="122"/>
      <c r="H59" s="137"/>
      <c r="I59" s="143"/>
      <c r="J59" s="147"/>
      <c r="K59" s="161"/>
      <c r="L59" s="184"/>
      <c r="M59" s="72"/>
      <c r="N59" s="45"/>
    </row>
    <row r="60" spans="1:14" x14ac:dyDescent="0.2">
      <c r="A60" s="49" t="s">
        <v>101</v>
      </c>
      <c r="B60" s="101"/>
      <c r="C60" s="184"/>
      <c r="D60" s="45"/>
      <c r="E60" s="45"/>
      <c r="F60" s="117"/>
      <c r="G60" s="122"/>
      <c r="H60" s="137"/>
      <c r="I60" s="143"/>
      <c r="J60" s="147"/>
      <c r="K60" s="161"/>
      <c r="L60" s="184"/>
      <c r="M60" s="72"/>
      <c r="N60" s="45"/>
    </row>
    <row r="61" spans="1:14" x14ac:dyDescent="0.2">
      <c r="A61" s="49" t="s">
        <v>102</v>
      </c>
      <c r="B61" s="101"/>
      <c r="C61" s="184"/>
      <c r="D61" s="45"/>
      <c r="E61" s="45"/>
      <c r="F61" s="117"/>
      <c r="G61" s="122"/>
      <c r="H61" s="137"/>
      <c r="I61" s="143"/>
      <c r="J61" s="147"/>
      <c r="K61" s="161"/>
      <c r="L61" s="184"/>
      <c r="M61" s="72"/>
      <c r="N61" s="45"/>
    </row>
    <row r="62" spans="1:14" x14ac:dyDescent="0.2">
      <c r="A62" s="50" t="s">
        <v>103</v>
      </c>
      <c r="B62" s="101">
        <v>11498.7</v>
      </c>
      <c r="C62" s="184">
        <v>11498.7</v>
      </c>
      <c r="D62" s="45">
        <v>11498.7</v>
      </c>
      <c r="E62" s="45">
        <v>11498.7</v>
      </c>
      <c r="F62" s="117">
        <v>11498.7</v>
      </c>
      <c r="G62" s="122">
        <v>11498.7</v>
      </c>
      <c r="H62" s="137">
        <v>11498.7</v>
      </c>
      <c r="I62" s="143">
        <v>11498.7</v>
      </c>
      <c r="J62" s="147">
        <v>11498.7</v>
      </c>
      <c r="K62" s="161">
        <v>11498.7</v>
      </c>
      <c r="L62" s="184">
        <v>11498.7</v>
      </c>
      <c r="M62" s="72">
        <v>11498.7</v>
      </c>
      <c r="N62" s="45">
        <f t="shared" si="0"/>
        <v>137984.4</v>
      </c>
    </row>
    <row r="63" spans="1:14" x14ac:dyDescent="0.2">
      <c r="A63" s="50" t="s">
        <v>104</v>
      </c>
      <c r="B63" s="101">
        <v>609.25</v>
      </c>
      <c r="C63" s="184">
        <v>609.25</v>
      </c>
      <c r="D63" s="45">
        <v>609.25</v>
      </c>
      <c r="E63" s="45">
        <v>609.25</v>
      </c>
      <c r="F63" s="117">
        <v>609.25</v>
      </c>
      <c r="G63" s="122">
        <v>609.25</v>
      </c>
      <c r="H63" s="137">
        <v>609.25</v>
      </c>
      <c r="I63" s="143">
        <v>609.25</v>
      </c>
      <c r="J63" s="147">
        <v>609.25</v>
      </c>
      <c r="K63" s="161">
        <v>609.25</v>
      </c>
      <c r="L63" s="184">
        <v>609.25</v>
      </c>
      <c r="M63" s="72">
        <v>609.25</v>
      </c>
      <c r="N63" s="45">
        <f t="shared" si="0"/>
        <v>7311</v>
      </c>
    </row>
    <row r="64" spans="1:14" x14ac:dyDescent="0.2">
      <c r="A64" s="50" t="s">
        <v>105</v>
      </c>
      <c r="B64" s="101">
        <v>11221.62</v>
      </c>
      <c r="C64" s="184">
        <v>11221.62</v>
      </c>
      <c r="D64" s="45">
        <v>11221.62</v>
      </c>
      <c r="E64" s="45">
        <v>11221.62</v>
      </c>
      <c r="F64" s="117">
        <v>11221.62</v>
      </c>
      <c r="G64" s="122">
        <v>11221.62</v>
      </c>
      <c r="H64" s="137">
        <v>11221.62</v>
      </c>
      <c r="I64" s="143">
        <v>11221.62</v>
      </c>
      <c r="J64" s="147">
        <v>11221.62</v>
      </c>
      <c r="K64" s="161">
        <v>11221.62</v>
      </c>
      <c r="L64" s="184">
        <v>11221.62</v>
      </c>
      <c r="M64" s="72">
        <v>11221.62</v>
      </c>
      <c r="N64" s="45">
        <f t="shared" si="0"/>
        <v>134659.43999999997</v>
      </c>
    </row>
    <row r="65" spans="1:14" x14ac:dyDescent="0.2">
      <c r="A65" s="50" t="s">
        <v>106</v>
      </c>
      <c r="B65" s="101">
        <v>36472.53</v>
      </c>
      <c r="C65" s="184">
        <v>36472.53</v>
      </c>
      <c r="D65" s="45">
        <v>36472.53</v>
      </c>
      <c r="E65" s="45">
        <v>36472.53</v>
      </c>
      <c r="F65" s="117">
        <v>36472.53</v>
      </c>
      <c r="G65" s="122">
        <v>36472.53</v>
      </c>
      <c r="H65" s="137">
        <v>36472.53</v>
      </c>
      <c r="I65" s="143">
        <v>36472.53</v>
      </c>
      <c r="J65" s="147">
        <v>36472.53</v>
      </c>
      <c r="K65" s="161">
        <v>36472.53</v>
      </c>
      <c r="L65" s="184">
        <v>36472.53</v>
      </c>
      <c r="M65" s="72">
        <v>36472.53</v>
      </c>
      <c r="N65" s="45">
        <f t="shared" si="0"/>
        <v>437670.3600000001</v>
      </c>
    </row>
    <row r="66" spans="1:14" x14ac:dyDescent="0.2">
      <c r="A66" s="50"/>
      <c r="B66" s="101"/>
      <c r="C66" s="184"/>
      <c r="D66" s="45"/>
      <c r="E66" s="45"/>
      <c r="F66" s="117"/>
      <c r="G66" s="122"/>
      <c r="H66" s="137"/>
      <c r="I66" s="143"/>
      <c r="J66" s="147"/>
      <c r="K66" s="161"/>
      <c r="L66" s="184"/>
      <c r="M66" s="72"/>
      <c r="N66" s="45"/>
    </row>
    <row r="67" spans="1:14" x14ac:dyDescent="0.2">
      <c r="A67" s="49" t="s">
        <v>68</v>
      </c>
      <c r="B67" s="101"/>
      <c r="C67" s="184"/>
      <c r="D67" s="45"/>
      <c r="E67" s="45"/>
      <c r="F67" s="117"/>
      <c r="G67" s="122"/>
      <c r="H67" s="137"/>
      <c r="I67" s="143"/>
      <c r="J67" s="147"/>
      <c r="K67" s="161"/>
      <c r="L67" s="184"/>
      <c r="M67" s="72"/>
      <c r="N67" s="45"/>
    </row>
    <row r="68" spans="1:14" x14ac:dyDescent="0.2">
      <c r="A68" s="50" t="s">
        <v>107</v>
      </c>
      <c r="B68" s="101">
        <v>1083158.8276967579</v>
      </c>
      <c r="C68" s="184">
        <v>1076012.5176967578</v>
      </c>
      <c r="D68" s="45">
        <v>1451661.027696758</v>
      </c>
      <c r="E68" s="45">
        <v>1086993.4676967582</v>
      </c>
      <c r="F68" s="117">
        <v>1066385.8876967584</v>
      </c>
      <c r="G68" s="122">
        <v>1432695.9376967584</v>
      </c>
      <c r="H68" s="137">
        <v>1040212.0776967582</v>
      </c>
      <c r="I68" s="143">
        <v>1027569.3376967573</v>
      </c>
      <c r="J68" s="147">
        <v>1361283.897696757</v>
      </c>
      <c r="K68" s="161">
        <v>1071828.4976967578</v>
      </c>
      <c r="L68" s="184">
        <v>1061892.4576967577</v>
      </c>
      <c r="M68" s="72">
        <v>1465921.9976967578</v>
      </c>
      <c r="N68" s="45">
        <f t="shared" si="0"/>
        <v>14225615.932361096</v>
      </c>
    </row>
    <row r="69" spans="1:14" x14ac:dyDescent="0.2">
      <c r="A69" s="50"/>
      <c r="B69" s="101"/>
      <c r="C69" s="184"/>
      <c r="D69" s="45"/>
      <c r="E69" s="45"/>
      <c r="F69" s="117"/>
      <c r="G69" s="122"/>
      <c r="H69" s="137"/>
      <c r="I69" s="143"/>
      <c r="J69" s="147"/>
      <c r="K69" s="161"/>
      <c r="L69" s="184"/>
      <c r="M69" s="72"/>
      <c r="N69" s="45"/>
    </row>
    <row r="70" spans="1:14" x14ac:dyDescent="0.2">
      <c r="A70" s="50" t="s">
        <v>108</v>
      </c>
      <c r="B70" s="101">
        <v>26088.94</v>
      </c>
      <c r="C70" s="184">
        <v>25917.77</v>
      </c>
      <c r="D70" s="45">
        <v>34915.64</v>
      </c>
      <c r="E70" s="45">
        <v>26180.79</v>
      </c>
      <c r="F70" s="117">
        <v>25686.04</v>
      </c>
      <c r="G70" s="122">
        <v>34462.86</v>
      </c>
      <c r="H70" s="137">
        <v>25055.59</v>
      </c>
      <c r="I70" s="143">
        <v>24751.07</v>
      </c>
      <c r="J70" s="147">
        <v>32762.04</v>
      </c>
      <c r="K70" s="161">
        <v>25817.14</v>
      </c>
      <c r="L70" s="184">
        <v>25577.81</v>
      </c>
      <c r="M70" s="72">
        <v>35259.760000000002</v>
      </c>
      <c r="N70" s="45">
        <f t="shared" si="0"/>
        <v>342475.45000000007</v>
      </c>
    </row>
    <row r="71" spans="1:14" x14ac:dyDescent="0.2">
      <c r="A71" s="50" t="s">
        <v>109</v>
      </c>
      <c r="B71" s="101">
        <v>1065.3900000000001</v>
      </c>
      <c r="C71" s="184">
        <v>1058.4100000000001</v>
      </c>
      <c r="D71" s="45">
        <v>1425.12</v>
      </c>
      <c r="E71" s="45">
        <v>1069.1300000000001</v>
      </c>
      <c r="F71" s="117">
        <v>1048.95</v>
      </c>
      <c r="G71" s="122">
        <v>1406.66</v>
      </c>
      <c r="H71" s="137">
        <v>1023.2</v>
      </c>
      <c r="I71" s="143">
        <v>1010.77</v>
      </c>
      <c r="J71" s="147">
        <v>1337.5</v>
      </c>
      <c r="K71" s="161">
        <v>1054.3</v>
      </c>
      <c r="L71" s="184">
        <v>1044.53</v>
      </c>
      <c r="M71" s="72">
        <v>1439.15</v>
      </c>
      <c r="N71" s="45">
        <f t="shared" si="0"/>
        <v>13983.109999999999</v>
      </c>
    </row>
    <row r="72" spans="1:14" x14ac:dyDescent="0.2">
      <c r="A72" s="50" t="s">
        <v>110</v>
      </c>
      <c r="B72" s="101">
        <v>34483.760000000002</v>
      </c>
      <c r="C72" s="184">
        <v>34252.050000000003</v>
      </c>
      <c r="D72" s="45">
        <v>46431.79</v>
      </c>
      <c r="E72" s="45">
        <v>34608.089999999997</v>
      </c>
      <c r="F72" s="117">
        <v>33944.94</v>
      </c>
      <c r="G72" s="122">
        <v>45812.71</v>
      </c>
      <c r="H72" s="137">
        <v>33111.78</v>
      </c>
      <c r="I72" s="143">
        <v>32709.34</v>
      </c>
      <c r="J72" s="147">
        <v>43453.5</v>
      </c>
      <c r="K72" s="161">
        <v>34118.19</v>
      </c>
      <c r="L72" s="184">
        <v>33801.910000000003</v>
      </c>
      <c r="M72" s="72">
        <v>46885.62</v>
      </c>
      <c r="N72" s="45">
        <f t="shared" si="0"/>
        <v>453613.68000000005</v>
      </c>
    </row>
    <row r="73" spans="1:14" x14ac:dyDescent="0.2">
      <c r="A73" s="50"/>
      <c r="B73" s="101"/>
      <c r="C73" s="184"/>
      <c r="D73" s="45"/>
      <c r="E73" s="45"/>
      <c r="F73" s="117"/>
      <c r="G73" s="122"/>
      <c r="H73" s="137"/>
      <c r="I73" s="143"/>
      <c r="J73" s="147"/>
      <c r="K73" s="161"/>
      <c r="L73" s="184"/>
      <c r="M73" s="72"/>
      <c r="N73" s="45"/>
    </row>
    <row r="74" spans="1:14" x14ac:dyDescent="0.2">
      <c r="A74" s="49" t="s">
        <v>63</v>
      </c>
      <c r="B74" s="101"/>
      <c r="C74" s="184"/>
      <c r="D74" s="45"/>
      <c r="E74" s="45"/>
      <c r="F74" s="117"/>
      <c r="G74" s="122"/>
      <c r="H74" s="137"/>
      <c r="I74" s="143"/>
      <c r="J74" s="147"/>
      <c r="K74" s="161"/>
      <c r="L74" s="184"/>
      <c r="M74" s="72"/>
      <c r="N74" s="45"/>
    </row>
    <row r="75" spans="1:14" x14ac:dyDescent="0.2">
      <c r="A75" s="50" t="s">
        <v>64</v>
      </c>
      <c r="B75" s="101">
        <v>2361.69</v>
      </c>
      <c r="C75" s="184">
        <v>2346.15</v>
      </c>
      <c r="D75" s="45">
        <v>3163.09</v>
      </c>
      <c r="E75" s="45">
        <v>2370.0300000000002</v>
      </c>
      <c r="F75" s="117">
        <v>2325.17</v>
      </c>
      <c r="G75" s="122">
        <v>3121.9</v>
      </c>
      <c r="H75" s="137">
        <v>2268.1</v>
      </c>
      <c r="I75" s="143">
        <v>2240.5300000000002</v>
      </c>
      <c r="J75" s="147">
        <v>2967.01</v>
      </c>
      <c r="K75" s="161">
        <v>2337.0300000000002</v>
      </c>
      <c r="L75" s="184">
        <v>2315.37</v>
      </c>
      <c r="M75" s="72">
        <v>3194.2</v>
      </c>
      <c r="N75" s="45">
        <f t="shared" si="0"/>
        <v>31010.269999999997</v>
      </c>
    </row>
    <row r="76" spans="1:14" x14ac:dyDescent="0.2">
      <c r="A76" s="50" t="s">
        <v>111</v>
      </c>
      <c r="B76" s="101">
        <v>1783</v>
      </c>
      <c r="C76" s="184">
        <v>1771.76</v>
      </c>
      <c r="D76" s="45">
        <v>2362.44</v>
      </c>
      <c r="E76" s="45">
        <v>1789.03</v>
      </c>
      <c r="F76" s="117">
        <v>1755.99</v>
      </c>
      <c r="G76" s="122">
        <v>2333.1999999999998</v>
      </c>
      <c r="H76" s="137">
        <v>1712.89</v>
      </c>
      <c r="I76" s="143">
        <v>1692.07</v>
      </c>
      <c r="J76" s="147">
        <v>2226.38</v>
      </c>
      <c r="K76" s="161">
        <v>1764.95</v>
      </c>
      <c r="L76" s="184">
        <v>1748.59</v>
      </c>
      <c r="M76" s="72">
        <v>2386</v>
      </c>
      <c r="N76" s="45">
        <f t="shared" si="0"/>
        <v>23326.300000000003</v>
      </c>
    </row>
    <row r="77" spans="1:14" x14ac:dyDescent="0.2">
      <c r="A77" s="50" t="s">
        <v>112</v>
      </c>
      <c r="B77" s="101">
        <v>13010.48</v>
      </c>
      <c r="C77" s="184">
        <v>12924.6</v>
      </c>
      <c r="D77" s="45">
        <v>17438.87</v>
      </c>
      <c r="E77" s="45">
        <v>13056.56</v>
      </c>
      <c r="F77" s="117">
        <v>12808.97</v>
      </c>
      <c r="G77" s="122">
        <v>17210.95</v>
      </c>
      <c r="H77" s="137">
        <v>12494.58</v>
      </c>
      <c r="I77" s="143">
        <v>12342.72</v>
      </c>
      <c r="J77" s="147">
        <v>16352.34</v>
      </c>
      <c r="K77" s="161">
        <v>12874.34</v>
      </c>
      <c r="L77" s="184">
        <v>12754.99</v>
      </c>
      <c r="M77" s="72">
        <v>17610.2</v>
      </c>
      <c r="N77" s="45">
        <f t="shared" si="0"/>
        <v>170879.6</v>
      </c>
    </row>
    <row r="78" spans="1:14" x14ac:dyDescent="0.2">
      <c r="A78" s="50" t="s">
        <v>113</v>
      </c>
      <c r="B78" s="101">
        <v>164880.59</v>
      </c>
      <c r="C78" s="184">
        <v>163792.43</v>
      </c>
      <c r="D78" s="45">
        <v>220992.28</v>
      </c>
      <c r="E78" s="45">
        <v>165464.49</v>
      </c>
      <c r="F78" s="117">
        <v>162326.99</v>
      </c>
      <c r="G78" s="122">
        <v>218104.53</v>
      </c>
      <c r="H78" s="137">
        <v>158342.76999999999</v>
      </c>
      <c r="I78" s="143">
        <v>156418.26999999999</v>
      </c>
      <c r="J78" s="147">
        <v>207226.93</v>
      </c>
      <c r="K78" s="161">
        <v>163155.47</v>
      </c>
      <c r="L78" s="184">
        <v>161642.99</v>
      </c>
      <c r="M78" s="72">
        <v>223163.51999999999</v>
      </c>
      <c r="N78" s="45">
        <f t="shared" si="0"/>
        <v>2165511.2599999998</v>
      </c>
    </row>
    <row r="79" spans="1:14" x14ac:dyDescent="0.2">
      <c r="A79" s="50" t="s">
        <v>114</v>
      </c>
      <c r="B79" s="101">
        <v>76186.960000000006</v>
      </c>
      <c r="C79" s="184">
        <v>75685.58</v>
      </c>
      <c r="D79" s="45">
        <v>102040.89</v>
      </c>
      <c r="E79" s="45">
        <v>76456</v>
      </c>
      <c r="F79" s="117">
        <v>75008.66</v>
      </c>
      <c r="G79" s="122">
        <v>100712.58</v>
      </c>
      <c r="H79" s="137">
        <v>73167.62</v>
      </c>
      <c r="I79" s="143">
        <v>72278.34</v>
      </c>
      <c r="J79" s="147">
        <v>95715.24</v>
      </c>
      <c r="K79" s="161">
        <v>75391.490000000005</v>
      </c>
      <c r="L79" s="184">
        <v>74692.600000000006</v>
      </c>
      <c r="M79" s="72">
        <v>103045.11</v>
      </c>
      <c r="N79" s="45">
        <f t="shared" ref="N79:N138" si="1">SUM(B79:M79)</f>
        <v>1000381.07</v>
      </c>
    </row>
    <row r="80" spans="1:14" x14ac:dyDescent="0.2">
      <c r="A80" s="50" t="s">
        <v>115</v>
      </c>
      <c r="B80" s="101">
        <v>26116.78</v>
      </c>
      <c r="C80" s="184">
        <v>25945.09</v>
      </c>
      <c r="D80" s="45">
        <v>34970.06</v>
      </c>
      <c r="E80" s="45">
        <v>26208.91</v>
      </c>
      <c r="F80" s="117">
        <v>25713.07</v>
      </c>
      <c r="G80" s="122">
        <v>34515.03</v>
      </c>
      <c r="H80" s="137">
        <v>25081.96</v>
      </c>
      <c r="I80" s="143">
        <v>24777.11</v>
      </c>
      <c r="J80" s="147">
        <v>32805.82</v>
      </c>
      <c r="K80" s="161">
        <v>25844.3</v>
      </c>
      <c r="L80" s="184">
        <v>25604.720000000001</v>
      </c>
      <c r="M80" s="72">
        <v>35313.94</v>
      </c>
      <c r="N80" s="45">
        <f t="shared" si="1"/>
        <v>342896.79</v>
      </c>
    </row>
    <row r="81" spans="1:14" x14ac:dyDescent="0.2">
      <c r="A81" s="50" t="s">
        <v>116</v>
      </c>
      <c r="B81" s="101">
        <v>52338.8</v>
      </c>
      <c r="C81" s="184">
        <v>52002.720000000001</v>
      </c>
      <c r="D81" s="45">
        <v>69668.570000000007</v>
      </c>
      <c r="E81" s="45">
        <v>52519.13</v>
      </c>
      <c r="F81" s="117">
        <v>51538.96</v>
      </c>
      <c r="G81" s="122">
        <v>68786.7</v>
      </c>
      <c r="H81" s="137">
        <v>50273.97</v>
      </c>
      <c r="I81" s="143">
        <v>49662.94</v>
      </c>
      <c r="J81" s="147">
        <v>65524.51</v>
      </c>
      <c r="K81" s="161">
        <v>51802.01</v>
      </c>
      <c r="L81" s="184">
        <v>51321.79</v>
      </c>
      <c r="M81" s="72">
        <v>70358.98</v>
      </c>
      <c r="N81" s="45">
        <f t="shared" si="1"/>
        <v>685799.08000000007</v>
      </c>
    </row>
    <row r="82" spans="1:14" x14ac:dyDescent="0.2">
      <c r="A82" s="50" t="s">
        <v>117</v>
      </c>
      <c r="B82" s="101">
        <v>1686.45</v>
      </c>
      <c r="C82" s="184">
        <v>1675.64</v>
      </c>
      <c r="D82" s="45">
        <v>2243.98</v>
      </c>
      <c r="E82" s="45">
        <v>1692.26</v>
      </c>
      <c r="F82" s="117">
        <v>1660.7</v>
      </c>
      <c r="G82" s="122">
        <v>2215.63</v>
      </c>
      <c r="H82" s="137">
        <v>1619.94</v>
      </c>
      <c r="I82" s="143">
        <v>1600.25</v>
      </c>
      <c r="J82" s="147">
        <v>2110.86</v>
      </c>
      <c r="K82" s="161">
        <v>1669.18</v>
      </c>
      <c r="L82" s="184">
        <v>1653.7</v>
      </c>
      <c r="M82" s="72">
        <v>2266.23</v>
      </c>
      <c r="N82" s="45">
        <f t="shared" si="1"/>
        <v>22094.82</v>
      </c>
    </row>
    <row r="83" spans="1:14" x14ac:dyDescent="0.2">
      <c r="A83" s="50" t="s">
        <v>118</v>
      </c>
      <c r="B83" s="101">
        <v>724.83</v>
      </c>
      <c r="C83" s="184">
        <v>720.26</v>
      </c>
      <c r="D83" s="45">
        <v>960.36</v>
      </c>
      <c r="E83" s="45">
        <v>727.28</v>
      </c>
      <c r="F83" s="117">
        <v>713.85</v>
      </c>
      <c r="G83" s="122">
        <v>948.47</v>
      </c>
      <c r="H83" s="137">
        <v>696.33</v>
      </c>
      <c r="I83" s="143">
        <v>687.86</v>
      </c>
      <c r="J83" s="147">
        <v>905.06</v>
      </c>
      <c r="K83" s="161">
        <v>717.49</v>
      </c>
      <c r="L83" s="184">
        <v>710.84</v>
      </c>
      <c r="M83" s="72">
        <v>969.93</v>
      </c>
      <c r="N83" s="45">
        <f t="shared" si="1"/>
        <v>9482.56</v>
      </c>
    </row>
    <row r="84" spans="1:14" x14ac:dyDescent="0.2">
      <c r="A84" s="50" t="s">
        <v>119</v>
      </c>
      <c r="B84" s="101">
        <v>5232.49</v>
      </c>
      <c r="C84" s="184">
        <v>5197.99</v>
      </c>
      <c r="D84" s="45">
        <v>7011.79</v>
      </c>
      <c r="E84" s="45">
        <v>5251.01</v>
      </c>
      <c r="F84" s="117">
        <v>5151.4799999999996</v>
      </c>
      <c r="G84" s="122">
        <v>6920.21</v>
      </c>
      <c r="H84" s="137">
        <v>5025.04</v>
      </c>
      <c r="I84" s="143">
        <v>4963.97</v>
      </c>
      <c r="J84" s="147">
        <v>6575.58</v>
      </c>
      <c r="K84" s="161">
        <v>5177.78</v>
      </c>
      <c r="L84" s="184">
        <v>5129.78</v>
      </c>
      <c r="M84" s="72">
        <v>7080.65</v>
      </c>
      <c r="N84" s="45">
        <f t="shared" si="1"/>
        <v>68717.77</v>
      </c>
    </row>
    <row r="85" spans="1:14" x14ac:dyDescent="0.2">
      <c r="A85" s="50" t="s">
        <v>120</v>
      </c>
      <c r="B85" s="101">
        <v>1925.2</v>
      </c>
      <c r="C85" s="184">
        <v>1908.84</v>
      </c>
      <c r="D85" s="45">
        <v>2768.52</v>
      </c>
      <c r="E85" s="45">
        <v>1933.97</v>
      </c>
      <c r="F85" s="117">
        <v>1891.18</v>
      </c>
      <c r="G85" s="122">
        <v>2721.45</v>
      </c>
      <c r="H85" s="137">
        <v>1844.76</v>
      </c>
      <c r="I85" s="143">
        <v>1822.34</v>
      </c>
      <c r="J85" s="147">
        <v>2519.89</v>
      </c>
      <c r="K85" s="161">
        <v>1900.83</v>
      </c>
      <c r="L85" s="184">
        <v>1883.21</v>
      </c>
      <c r="M85" s="72">
        <v>2793.66</v>
      </c>
      <c r="N85" s="45">
        <f t="shared" si="1"/>
        <v>25913.849999999995</v>
      </c>
    </row>
    <row r="86" spans="1:14" x14ac:dyDescent="0.2">
      <c r="A86" s="50" t="s">
        <v>121</v>
      </c>
      <c r="B86" s="101">
        <v>38747.03</v>
      </c>
      <c r="C86" s="184">
        <v>38500.54</v>
      </c>
      <c r="D86" s="45">
        <v>51457.54</v>
      </c>
      <c r="E86" s="45">
        <v>38879.300000000003</v>
      </c>
      <c r="F86" s="117">
        <v>38157.56</v>
      </c>
      <c r="G86" s="122">
        <v>50813.39</v>
      </c>
      <c r="H86" s="137">
        <v>37221.01</v>
      </c>
      <c r="I86" s="143">
        <v>36768.620000000003</v>
      </c>
      <c r="J86" s="147">
        <v>48445.37</v>
      </c>
      <c r="K86" s="161">
        <v>38352.31</v>
      </c>
      <c r="L86" s="184">
        <v>37996.78</v>
      </c>
      <c r="M86" s="72">
        <v>51969.08</v>
      </c>
      <c r="N86" s="45">
        <f t="shared" si="1"/>
        <v>507308.53000000009</v>
      </c>
    </row>
    <row r="87" spans="1:14" x14ac:dyDescent="0.2">
      <c r="A87" s="50" t="s">
        <v>65</v>
      </c>
      <c r="B87" s="101">
        <v>0</v>
      </c>
      <c r="C87" s="184">
        <v>0</v>
      </c>
      <c r="D87" s="45">
        <v>0</v>
      </c>
      <c r="E87" s="45">
        <v>0</v>
      </c>
      <c r="F87" s="117">
        <v>0</v>
      </c>
      <c r="G87" s="122">
        <v>0</v>
      </c>
      <c r="H87" s="137">
        <v>0</v>
      </c>
      <c r="I87" s="143">
        <v>0</v>
      </c>
      <c r="J87" s="147">
        <v>0</v>
      </c>
      <c r="K87" s="161">
        <v>0</v>
      </c>
      <c r="L87" s="184">
        <v>0</v>
      </c>
      <c r="M87" s="72">
        <v>0</v>
      </c>
      <c r="N87" s="45">
        <f t="shared" si="1"/>
        <v>0</v>
      </c>
    </row>
    <row r="88" spans="1:14" x14ac:dyDescent="0.2">
      <c r="A88" s="50" t="s">
        <v>122</v>
      </c>
      <c r="B88" s="101">
        <v>7399.56</v>
      </c>
      <c r="C88" s="184">
        <v>7350.99</v>
      </c>
      <c r="D88" s="45">
        <v>9904.26</v>
      </c>
      <c r="E88" s="45">
        <v>7425.63</v>
      </c>
      <c r="F88" s="117">
        <v>7285.26</v>
      </c>
      <c r="G88" s="122">
        <v>9775.6200000000008</v>
      </c>
      <c r="H88" s="137">
        <v>7106.45</v>
      </c>
      <c r="I88" s="143">
        <v>7020.08</v>
      </c>
      <c r="J88" s="147">
        <v>9292.7999999999993</v>
      </c>
      <c r="K88" s="161">
        <v>7322.45</v>
      </c>
      <c r="L88" s="184">
        <v>7254.57</v>
      </c>
      <c r="M88" s="72">
        <v>10001.719999999999</v>
      </c>
      <c r="N88" s="45">
        <f t="shared" si="1"/>
        <v>97139.389999999985</v>
      </c>
    </row>
    <row r="89" spans="1:14" x14ac:dyDescent="0.2">
      <c r="A89" s="50" t="s">
        <v>123</v>
      </c>
      <c r="B89" s="101">
        <v>403447.79</v>
      </c>
      <c r="C89" s="184">
        <v>400844.28</v>
      </c>
      <c r="D89" s="45">
        <v>537698.82999999996</v>
      </c>
      <c r="E89" s="45">
        <v>404844.81</v>
      </c>
      <c r="F89" s="117">
        <v>397267.46</v>
      </c>
      <c r="G89" s="122">
        <v>530855.43999999994</v>
      </c>
      <c r="H89" s="137">
        <v>387516.77</v>
      </c>
      <c r="I89" s="143">
        <v>382806.88</v>
      </c>
      <c r="J89" s="147">
        <v>505444.47</v>
      </c>
      <c r="K89" s="161">
        <v>399295.03</v>
      </c>
      <c r="L89" s="184">
        <v>395593.49</v>
      </c>
      <c r="M89" s="72">
        <v>543021.81000000006</v>
      </c>
      <c r="N89" s="45">
        <f t="shared" si="1"/>
        <v>5288637.0600000005</v>
      </c>
    </row>
    <row r="90" spans="1:14" x14ac:dyDescent="0.2">
      <c r="A90" s="50" t="s">
        <v>124</v>
      </c>
      <c r="B90" s="101">
        <v>6477.29</v>
      </c>
      <c r="C90" s="184">
        <v>6433.76</v>
      </c>
      <c r="D90" s="45">
        <v>8722.09</v>
      </c>
      <c r="E90" s="45">
        <v>6500.65</v>
      </c>
      <c r="F90" s="117">
        <v>6376.07</v>
      </c>
      <c r="G90" s="122">
        <v>8605.77</v>
      </c>
      <c r="H90" s="137">
        <v>6219.57</v>
      </c>
      <c r="I90" s="143">
        <v>6143.98</v>
      </c>
      <c r="J90" s="147">
        <v>8162.41</v>
      </c>
      <c r="K90" s="161">
        <v>6408.61</v>
      </c>
      <c r="L90" s="184">
        <v>6349.2</v>
      </c>
      <c r="M90" s="72">
        <v>8807.34</v>
      </c>
      <c r="N90" s="45">
        <f t="shared" si="1"/>
        <v>85206.74</v>
      </c>
    </row>
    <row r="91" spans="1:14" x14ac:dyDescent="0.2">
      <c r="A91" s="50" t="s">
        <v>125</v>
      </c>
      <c r="B91" s="101">
        <v>2754.75</v>
      </c>
      <c r="C91" s="184">
        <v>2736.24</v>
      </c>
      <c r="D91" s="45">
        <v>3709.07</v>
      </c>
      <c r="E91" s="45">
        <v>2764.68</v>
      </c>
      <c r="F91" s="117">
        <v>2711.71</v>
      </c>
      <c r="G91" s="122">
        <v>3659.61</v>
      </c>
      <c r="H91" s="137">
        <v>2645.15</v>
      </c>
      <c r="I91" s="143">
        <v>2613</v>
      </c>
      <c r="J91" s="147">
        <v>3471.21</v>
      </c>
      <c r="K91" s="161">
        <v>2725.55</v>
      </c>
      <c r="L91" s="184">
        <v>2700.28</v>
      </c>
      <c r="M91" s="72">
        <v>3745.31</v>
      </c>
      <c r="N91" s="45">
        <f t="shared" si="1"/>
        <v>36236.559999999998</v>
      </c>
    </row>
    <row r="92" spans="1:14" x14ac:dyDescent="0.2">
      <c r="A92" s="50" t="s">
        <v>126</v>
      </c>
      <c r="B92" s="101">
        <v>8640.01</v>
      </c>
      <c r="C92" s="184">
        <v>8584.58</v>
      </c>
      <c r="D92" s="45">
        <v>11498.41</v>
      </c>
      <c r="E92" s="45">
        <v>8669.76</v>
      </c>
      <c r="F92" s="117">
        <v>8508.0300000000007</v>
      </c>
      <c r="G92" s="122">
        <v>11353.01</v>
      </c>
      <c r="H92" s="137">
        <v>8299.2099999999991</v>
      </c>
      <c r="I92" s="143">
        <v>8198.34</v>
      </c>
      <c r="J92" s="147">
        <v>10815.43</v>
      </c>
      <c r="K92" s="161">
        <v>8551.4500000000007</v>
      </c>
      <c r="L92" s="184">
        <v>8472.18</v>
      </c>
      <c r="M92" s="72">
        <v>11612.39</v>
      </c>
      <c r="N92" s="45">
        <f t="shared" si="1"/>
        <v>113202.8</v>
      </c>
    </row>
    <row r="93" spans="1:14" x14ac:dyDescent="0.2">
      <c r="A93" s="50" t="s">
        <v>127</v>
      </c>
      <c r="B93" s="101">
        <v>316.83999999999997</v>
      </c>
      <c r="C93" s="184">
        <v>314.83</v>
      </c>
      <c r="D93" s="45">
        <v>420.58</v>
      </c>
      <c r="E93" s="45">
        <v>317.92</v>
      </c>
      <c r="F93" s="117">
        <v>312.02999999999997</v>
      </c>
      <c r="G93" s="122">
        <v>415.33</v>
      </c>
      <c r="H93" s="137">
        <v>304.37</v>
      </c>
      <c r="I93" s="143">
        <v>300.67</v>
      </c>
      <c r="J93" s="147">
        <v>396.04</v>
      </c>
      <c r="K93" s="161">
        <v>313.62</v>
      </c>
      <c r="L93" s="184">
        <v>310.70999999999998</v>
      </c>
      <c r="M93" s="72">
        <v>424.76</v>
      </c>
      <c r="N93" s="45">
        <f t="shared" si="1"/>
        <v>4147.7</v>
      </c>
    </row>
    <row r="94" spans="1:14" x14ac:dyDescent="0.2">
      <c r="A94" s="51" t="s">
        <v>128</v>
      </c>
      <c r="B94" s="102">
        <v>2018629.5576967581</v>
      </c>
      <c r="C94" s="67">
        <v>2005779.1276967581</v>
      </c>
      <c r="D94" s="52">
        <v>2681267.3076967583</v>
      </c>
      <c r="E94" s="52">
        <v>2025524.997696758</v>
      </c>
      <c r="F94" s="118">
        <v>1988381.0576967583</v>
      </c>
      <c r="G94" s="123">
        <v>2647249.0876967581</v>
      </c>
      <c r="H94" s="138">
        <v>1941045.2376967582</v>
      </c>
      <c r="I94" s="144">
        <v>1918180.5876967579</v>
      </c>
      <c r="J94" s="148">
        <v>2519596.3876967574</v>
      </c>
      <c r="K94" s="162">
        <v>1998224.1176967581</v>
      </c>
      <c r="L94" s="67">
        <v>1980254.5976967581</v>
      </c>
      <c r="M94" s="67">
        <v>2707073.4576967577</v>
      </c>
      <c r="N94" s="52">
        <f t="shared" si="1"/>
        <v>26431205.522361096</v>
      </c>
    </row>
    <row r="95" spans="1:14" x14ac:dyDescent="0.2">
      <c r="A95" s="53"/>
      <c r="B95" s="101"/>
      <c r="C95" s="184"/>
      <c r="D95" s="45"/>
      <c r="E95" s="45"/>
      <c r="F95" s="117"/>
      <c r="G95" s="122"/>
      <c r="H95" s="137"/>
      <c r="I95" s="143"/>
      <c r="J95" s="147"/>
      <c r="K95" s="161"/>
      <c r="L95" s="184"/>
      <c r="M95" s="72">
        <v>0</v>
      </c>
      <c r="N95" s="45"/>
    </row>
    <row r="96" spans="1:14" x14ac:dyDescent="0.2">
      <c r="A96" s="49" t="s">
        <v>129</v>
      </c>
      <c r="B96" s="101"/>
      <c r="C96" s="184"/>
      <c r="D96" s="45"/>
      <c r="E96" s="45"/>
      <c r="F96" s="117"/>
      <c r="G96" s="122"/>
      <c r="H96" s="137"/>
      <c r="I96" s="143"/>
      <c r="J96" s="147"/>
      <c r="K96" s="161"/>
      <c r="L96" s="184"/>
      <c r="M96" s="72">
        <v>0</v>
      </c>
      <c r="N96" s="45"/>
    </row>
    <row r="97" spans="1:14" x14ac:dyDescent="0.2">
      <c r="A97" s="49" t="s">
        <v>130</v>
      </c>
      <c r="B97" s="101"/>
      <c r="C97" s="184"/>
      <c r="D97" s="45"/>
      <c r="E97" s="45"/>
      <c r="F97" s="117"/>
      <c r="G97" s="122"/>
      <c r="H97" s="137"/>
      <c r="I97" s="143"/>
      <c r="J97" s="147"/>
      <c r="K97" s="161"/>
      <c r="L97" s="184"/>
      <c r="M97" s="72">
        <v>0</v>
      </c>
      <c r="N97" s="45"/>
    </row>
    <row r="98" spans="1:14" x14ac:dyDescent="0.2">
      <c r="A98" s="50" t="s">
        <v>131</v>
      </c>
      <c r="B98" s="101">
        <v>32616.36</v>
      </c>
      <c r="C98" s="184">
        <v>32616.36</v>
      </c>
      <c r="D98" s="45">
        <v>32616.36</v>
      </c>
      <c r="E98" s="45">
        <v>32616.36</v>
      </c>
      <c r="F98" s="117">
        <v>32616.36</v>
      </c>
      <c r="G98" s="122">
        <v>32616.36</v>
      </c>
      <c r="H98" s="137">
        <v>32616.36</v>
      </c>
      <c r="I98" s="143">
        <v>32616.36</v>
      </c>
      <c r="J98" s="147">
        <v>32616.36</v>
      </c>
      <c r="K98" s="161">
        <v>32616.36</v>
      </c>
      <c r="L98" s="184">
        <v>32616.36</v>
      </c>
      <c r="M98" s="72">
        <v>32616.36</v>
      </c>
      <c r="N98" s="45">
        <f t="shared" si="1"/>
        <v>391396.31999999989</v>
      </c>
    </row>
    <row r="99" spans="1:14" x14ac:dyDescent="0.2">
      <c r="A99" s="50" t="s">
        <v>132</v>
      </c>
      <c r="B99" s="101">
        <v>13620.96</v>
      </c>
      <c r="C99" s="184">
        <v>13620.96</v>
      </c>
      <c r="D99" s="45">
        <v>13620.96</v>
      </c>
      <c r="E99" s="45">
        <v>13620.96</v>
      </c>
      <c r="F99" s="117">
        <v>13620.96</v>
      </c>
      <c r="G99" s="122">
        <v>13620.96</v>
      </c>
      <c r="H99" s="137">
        <v>13620.96</v>
      </c>
      <c r="I99" s="143">
        <v>13620.96</v>
      </c>
      <c r="J99" s="147">
        <v>13620.96</v>
      </c>
      <c r="K99" s="161">
        <v>13620.96</v>
      </c>
      <c r="L99" s="184">
        <v>13620.96</v>
      </c>
      <c r="M99" s="72">
        <v>13620.96</v>
      </c>
      <c r="N99" s="45">
        <f t="shared" si="1"/>
        <v>163451.51999999993</v>
      </c>
    </row>
    <row r="100" spans="1:14" x14ac:dyDescent="0.2">
      <c r="A100" s="50"/>
      <c r="B100" s="101"/>
      <c r="C100" s="184"/>
      <c r="D100" s="45"/>
      <c r="E100" s="45"/>
      <c r="F100" s="117"/>
      <c r="G100" s="122"/>
      <c r="H100" s="137"/>
      <c r="I100" s="143"/>
      <c r="J100" s="147"/>
      <c r="K100" s="161"/>
      <c r="L100" s="184"/>
      <c r="M100" s="72">
        <v>0</v>
      </c>
      <c r="N100" s="45"/>
    </row>
    <row r="101" spans="1:14" x14ac:dyDescent="0.2">
      <c r="A101" s="49" t="s">
        <v>68</v>
      </c>
      <c r="B101" s="101"/>
      <c r="C101" s="184"/>
      <c r="D101" s="45"/>
      <c r="E101" s="45"/>
      <c r="F101" s="117"/>
      <c r="G101" s="122"/>
      <c r="H101" s="137"/>
      <c r="I101" s="143"/>
      <c r="J101" s="147"/>
      <c r="K101" s="161"/>
      <c r="L101" s="184"/>
      <c r="M101" s="72">
        <v>0</v>
      </c>
      <c r="N101" s="45"/>
    </row>
    <row r="102" spans="1:14" x14ac:dyDescent="0.2">
      <c r="A102" s="50" t="s">
        <v>133</v>
      </c>
      <c r="B102" s="101">
        <v>1507517.1</v>
      </c>
      <c r="C102" s="184">
        <v>1421775.7999999998</v>
      </c>
      <c r="D102" s="45">
        <v>1674242.84</v>
      </c>
      <c r="E102" s="45">
        <v>1407579.9799999997</v>
      </c>
      <c r="F102" s="117">
        <v>1332225.2600000007</v>
      </c>
      <c r="G102" s="122">
        <v>1549392.7499999995</v>
      </c>
      <c r="H102" s="137">
        <v>1279603.07</v>
      </c>
      <c r="I102" s="143">
        <v>1193678.0299999998</v>
      </c>
      <c r="J102" s="147">
        <v>1767825.6100000006</v>
      </c>
      <c r="K102" s="161">
        <v>1630374.7</v>
      </c>
      <c r="L102" s="184">
        <v>1536624.6399999987</v>
      </c>
      <c r="M102" s="72">
        <v>1724500.3399999994</v>
      </c>
      <c r="N102" s="45">
        <f t="shared" si="1"/>
        <v>18025340.119999997</v>
      </c>
    </row>
    <row r="103" spans="1:14" x14ac:dyDescent="0.2">
      <c r="A103" s="50"/>
      <c r="B103" s="101"/>
      <c r="C103" s="184"/>
      <c r="D103" s="45"/>
      <c r="E103" s="45"/>
      <c r="F103" s="117"/>
      <c r="G103" s="122"/>
      <c r="H103" s="137"/>
      <c r="I103" s="143"/>
      <c r="J103" s="147"/>
      <c r="K103" s="161"/>
      <c r="L103" s="184"/>
      <c r="M103" s="72">
        <v>0</v>
      </c>
      <c r="N103" s="45"/>
    </row>
    <row r="104" spans="1:14" x14ac:dyDescent="0.2">
      <c r="A104" s="50" t="s">
        <v>134</v>
      </c>
      <c r="B104" s="101">
        <v>187025.57</v>
      </c>
      <c r="C104" s="184">
        <v>176477.32</v>
      </c>
      <c r="D104" s="45">
        <v>207528.63</v>
      </c>
      <c r="E104" s="45">
        <v>174715.27</v>
      </c>
      <c r="F104" s="117">
        <v>165361.89000000001</v>
      </c>
      <c r="G104" s="122">
        <v>192315.18</v>
      </c>
      <c r="H104" s="137">
        <v>158830.19</v>
      </c>
      <c r="I104" s="143">
        <v>148164.78</v>
      </c>
      <c r="J104" s="147">
        <v>219430.6</v>
      </c>
      <c r="K104" s="161">
        <v>202182.14</v>
      </c>
      <c r="L104" s="184">
        <v>190603.07</v>
      </c>
      <c r="M104" s="72">
        <v>213696.4</v>
      </c>
      <c r="N104" s="45">
        <f t="shared" si="1"/>
        <v>2236331.0400000005</v>
      </c>
    </row>
    <row r="105" spans="1:14" x14ac:dyDescent="0.2">
      <c r="A105" s="50" t="s">
        <v>135</v>
      </c>
      <c r="B105" s="101">
        <v>1349160.89</v>
      </c>
      <c r="C105" s="184">
        <v>1271287.24</v>
      </c>
      <c r="D105" s="45">
        <v>1500693.28</v>
      </c>
      <c r="E105" s="45">
        <v>1258593.99</v>
      </c>
      <c r="F105" s="117">
        <v>1191215.22</v>
      </c>
      <c r="G105" s="122">
        <v>1385428.93</v>
      </c>
      <c r="H105" s="137">
        <v>1144162.8600000001</v>
      </c>
      <c r="I105" s="143">
        <v>1067332.6000000001</v>
      </c>
      <c r="J105" s="147">
        <v>1580709.24</v>
      </c>
      <c r="K105" s="161">
        <v>1460208.1</v>
      </c>
      <c r="L105" s="184">
        <v>1375642.89</v>
      </c>
      <c r="M105" s="72">
        <v>1546536.81</v>
      </c>
      <c r="N105" s="45">
        <f t="shared" si="1"/>
        <v>16130972.050000001</v>
      </c>
    </row>
    <row r="106" spans="1:14" x14ac:dyDescent="0.2">
      <c r="A106" s="50" t="s">
        <v>136</v>
      </c>
      <c r="B106" s="101">
        <v>119214.7</v>
      </c>
      <c r="C106" s="184">
        <v>112276.54</v>
      </c>
      <c r="D106" s="45">
        <v>132720.70000000001</v>
      </c>
      <c r="E106" s="45">
        <v>111155.5</v>
      </c>
      <c r="F106" s="117">
        <v>105204.8</v>
      </c>
      <c r="G106" s="122">
        <v>122358.85</v>
      </c>
      <c r="H106" s="137">
        <v>101049.26</v>
      </c>
      <c r="I106" s="143">
        <v>94263.83</v>
      </c>
      <c r="J106" s="147">
        <v>139603.82</v>
      </c>
      <c r="K106" s="161">
        <v>129083.21</v>
      </c>
      <c r="L106" s="184">
        <v>121577.23</v>
      </c>
      <c r="M106" s="72">
        <v>136817.31</v>
      </c>
      <c r="N106" s="45">
        <f t="shared" si="1"/>
        <v>1425325.75</v>
      </c>
    </row>
    <row r="107" spans="1:14" x14ac:dyDescent="0.2">
      <c r="A107" s="50" t="s">
        <v>137</v>
      </c>
      <c r="B107" s="101">
        <v>268149.71000000002</v>
      </c>
      <c r="C107" s="184">
        <v>252968.99</v>
      </c>
      <c r="D107" s="45">
        <v>297662.39</v>
      </c>
      <c r="E107" s="45">
        <v>250443.2</v>
      </c>
      <c r="F107" s="117">
        <v>237035.74</v>
      </c>
      <c r="G107" s="122">
        <v>275673.2</v>
      </c>
      <c r="H107" s="137">
        <v>227672.95999999999</v>
      </c>
      <c r="I107" s="143">
        <v>212384.77</v>
      </c>
      <c r="J107" s="147">
        <v>314539.78999999998</v>
      </c>
      <c r="K107" s="161">
        <v>289935.90000000002</v>
      </c>
      <c r="L107" s="184">
        <v>273300.95</v>
      </c>
      <c r="M107" s="72">
        <v>306549.71000000002</v>
      </c>
      <c r="N107" s="45">
        <f t="shared" si="1"/>
        <v>3206317.31</v>
      </c>
    </row>
    <row r="108" spans="1:14" x14ac:dyDescent="0.2">
      <c r="A108" s="50"/>
      <c r="B108" s="101"/>
      <c r="C108" s="184"/>
      <c r="D108" s="45"/>
      <c r="E108" s="45"/>
      <c r="F108" s="117"/>
      <c r="G108" s="122"/>
      <c r="H108" s="137"/>
      <c r="I108" s="143"/>
      <c r="J108" s="147"/>
      <c r="K108" s="161"/>
      <c r="L108" s="184"/>
      <c r="M108" s="72">
        <v>0</v>
      </c>
      <c r="N108" s="45"/>
    </row>
    <row r="109" spans="1:14" x14ac:dyDescent="0.2">
      <c r="A109" s="50" t="s">
        <v>138</v>
      </c>
      <c r="B109" s="101">
        <v>140070.42000000001</v>
      </c>
      <c r="C109" s="184">
        <v>132121.43</v>
      </c>
      <c r="D109" s="45">
        <v>155525.78</v>
      </c>
      <c r="E109" s="45">
        <v>130802.25</v>
      </c>
      <c r="F109" s="117">
        <v>123799.76</v>
      </c>
      <c r="G109" s="122">
        <v>143979.9</v>
      </c>
      <c r="H109" s="137">
        <v>118909.74</v>
      </c>
      <c r="I109" s="143">
        <v>110924.97</v>
      </c>
      <c r="J109" s="147">
        <v>164278.81</v>
      </c>
      <c r="K109" s="161">
        <v>151462.07</v>
      </c>
      <c r="L109" s="184">
        <v>142763.63</v>
      </c>
      <c r="M109" s="72">
        <v>160169.35</v>
      </c>
      <c r="N109" s="45">
        <f t="shared" si="1"/>
        <v>1674808.1100000003</v>
      </c>
    </row>
    <row r="110" spans="1:14" x14ac:dyDescent="0.2">
      <c r="A110" s="50" t="s">
        <v>139</v>
      </c>
      <c r="B110" s="101">
        <v>903.9</v>
      </c>
      <c r="C110" s="184">
        <v>850.38</v>
      </c>
      <c r="D110" s="45">
        <v>1008.15</v>
      </c>
      <c r="E110" s="45">
        <v>841.89</v>
      </c>
      <c r="F110" s="117">
        <v>796.82</v>
      </c>
      <c r="G110" s="122">
        <v>926.77</v>
      </c>
      <c r="H110" s="137">
        <v>765.35</v>
      </c>
      <c r="I110" s="143">
        <v>713.96</v>
      </c>
      <c r="J110" s="147">
        <v>1057.3599999999999</v>
      </c>
      <c r="K110" s="161">
        <v>979.6</v>
      </c>
      <c r="L110" s="184">
        <v>922.16</v>
      </c>
      <c r="M110" s="72">
        <v>1039.9100000000001</v>
      </c>
      <c r="N110" s="45">
        <f t="shared" si="1"/>
        <v>10806.25</v>
      </c>
    </row>
    <row r="111" spans="1:14" x14ac:dyDescent="0.2">
      <c r="A111" s="50" t="s">
        <v>140</v>
      </c>
      <c r="B111" s="101">
        <v>720.75</v>
      </c>
      <c r="C111" s="184">
        <v>682.11</v>
      </c>
      <c r="D111" s="45">
        <v>795.65</v>
      </c>
      <c r="E111" s="45">
        <v>675.3</v>
      </c>
      <c r="F111" s="117">
        <v>639.15</v>
      </c>
      <c r="G111" s="122">
        <v>743.27</v>
      </c>
      <c r="H111" s="137">
        <v>613.9</v>
      </c>
      <c r="I111" s="143">
        <v>572.67999999999995</v>
      </c>
      <c r="J111" s="147">
        <v>848.13</v>
      </c>
      <c r="K111" s="161">
        <v>777.19</v>
      </c>
      <c r="L111" s="184">
        <v>733.75</v>
      </c>
      <c r="M111" s="72">
        <v>817.83</v>
      </c>
      <c r="N111" s="45">
        <f t="shared" si="1"/>
        <v>8619.7100000000009</v>
      </c>
    </row>
    <row r="112" spans="1:14" x14ac:dyDescent="0.2">
      <c r="A112" s="50"/>
      <c r="B112" s="101"/>
      <c r="C112" s="184"/>
      <c r="D112" s="45"/>
      <c r="E112" s="45"/>
      <c r="F112" s="117"/>
      <c r="G112" s="122"/>
      <c r="H112" s="137"/>
      <c r="I112" s="143"/>
      <c r="J112" s="147"/>
      <c r="K112" s="161"/>
      <c r="L112" s="184"/>
      <c r="M112" s="72">
        <v>0</v>
      </c>
      <c r="N112" s="45"/>
    </row>
    <row r="113" spans="1:14" x14ac:dyDescent="0.2">
      <c r="A113" s="51" t="s">
        <v>141</v>
      </c>
      <c r="B113" s="102">
        <v>3619000.36</v>
      </c>
      <c r="C113" s="67">
        <v>3414677.13</v>
      </c>
      <c r="D113" s="52">
        <v>4016414.74</v>
      </c>
      <c r="E113" s="52">
        <v>3381044.6999999997</v>
      </c>
      <c r="F113" s="118">
        <v>3202515.96</v>
      </c>
      <c r="G113" s="123">
        <v>3717056.17</v>
      </c>
      <c r="H113" s="138">
        <v>3077844.6500000004</v>
      </c>
      <c r="I113" s="144">
        <v>2874272.9400000004</v>
      </c>
      <c r="J113" s="148">
        <v>4234530.6800000006</v>
      </c>
      <c r="K113" s="162">
        <v>3911240.23</v>
      </c>
      <c r="L113" s="67">
        <v>3688405.6399999992</v>
      </c>
      <c r="M113" s="67">
        <v>4136364.9799999995</v>
      </c>
      <c r="N113" s="52">
        <f t="shared" si="1"/>
        <v>43273368.18</v>
      </c>
    </row>
    <row r="114" spans="1:14" x14ac:dyDescent="0.2">
      <c r="A114" s="53"/>
      <c r="B114" s="101"/>
      <c r="C114" s="184"/>
      <c r="D114" s="45"/>
      <c r="E114" s="45"/>
      <c r="F114" s="117"/>
      <c r="G114" s="122"/>
      <c r="H114" s="137"/>
      <c r="I114" s="143"/>
      <c r="J114" s="147"/>
      <c r="K114" s="161"/>
      <c r="L114" s="184"/>
      <c r="M114" s="72">
        <v>0</v>
      </c>
      <c r="N114" s="45"/>
    </row>
    <row r="115" spans="1:14" x14ac:dyDescent="0.2">
      <c r="A115" s="49" t="s">
        <v>142</v>
      </c>
      <c r="B115" s="101"/>
      <c r="C115" s="184"/>
      <c r="D115" s="45"/>
      <c r="E115" s="45"/>
      <c r="F115" s="117"/>
      <c r="G115" s="122"/>
      <c r="H115" s="137"/>
      <c r="I115" s="143"/>
      <c r="J115" s="147"/>
      <c r="K115" s="161"/>
      <c r="L115" s="184"/>
      <c r="M115" s="72">
        <v>0</v>
      </c>
      <c r="N115" s="45"/>
    </row>
    <row r="116" spans="1:14" x14ac:dyDescent="0.2">
      <c r="A116" s="49" t="s">
        <v>68</v>
      </c>
      <c r="B116" s="101"/>
      <c r="C116" s="184"/>
      <c r="D116" s="45"/>
      <c r="E116" s="45"/>
      <c r="F116" s="117"/>
      <c r="G116" s="122"/>
      <c r="H116" s="137"/>
      <c r="I116" s="143"/>
      <c r="J116" s="147"/>
      <c r="K116" s="161"/>
      <c r="L116" s="184"/>
      <c r="M116" s="72">
        <v>0</v>
      </c>
      <c r="N116" s="45"/>
    </row>
    <row r="117" spans="1:14" x14ac:dyDescent="0.2">
      <c r="A117" s="50" t="s">
        <v>143</v>
      </c>
      <c r="B117" s="101">
        <v>107190.64240049961</v>
      </c>
      <c r="C117" s="184">
        <v>104381.42240049962</v>
      </c>
      <c r="D117" s="45">
        <v>118805.95240049961</v>
      </c>
      <c r="E117" s="45">
        <v>106579.51240049963</v>
      </c>
      <c r="F117" s="117">
        <v>118760.96240049961</v>
      </c>
      <c r="G117" s="122">
        <v>134189.33240049961</v>
      </c>
      <c r="H117" s="137">
        <v>124197.80240049963</v>
      </c>
      <c r="I117" s="143">
        <v>106610.8424004996</v>
      </c>
      <c r="J117" s="147">
        <v>131001.75240049959</v>
      </c>
      <c r="K117" s="161">
        <v>108215.2724004996</v>
      </c>
      <c r="L117" s="184">
        <v>124886.14240049962</v>
      </c>
      <c r="M117" s="72">
        <v>129626.6024004996</v>
      </c>
      <c r="N117" s="45">
        <f t="shared" si="1"/>
        <v>1414446.2388059953</v>
      </c>
    </row>
    <row r="118" spans="1:14" x14ac:dyDescent="0.2">
      <c r="A118" s="50"/>
      <c r="B118" s="101"/>
      <c r="C118" s="184"/>
      <c r="D118" s="45"/>
      <c r="E118" s="45"/>
      <c r="F118" s="117"/>
      <c r="G118" s="122"/>
      <c r="H118" s="137"/>
      <c r="I118" s="143"/>
      <c r="J118" s="147"/>
      <c r="K118" s="161"/>
      <c r="L118" s="184"/>
      <c r="M118" s="72">
        <v>0</v>
      </c>
      <c r="N118" s="45"/>
    </row>
    <row r="119" spans="1:14" x14ac:dyDescent="0.2">
      <c r="A119" s="50" t="s">
        <v>144</v>
      </c>
      <c r="B119" s="101">
        <v>2314.12</v>
      </c>
      <c r="C119" s="184">
        <v>2253.4699999999998</v>
      </c>
      <c r="D119" s="45">
        <v>2564.88</v>
      </c>
      <c r="E119" s="45">
        <v>2300.92</v>
      </c>
      <c r="F119" s="117">
        <v>2563.91</v>
      </c>
      <c r="G119" s="122">
        <v>2896.99</v>
      </c>
      <c r="H119" s="137">
        <v>2681.28</v>
      </c>
      <c r="I119" s="143">
        <v>2301.6</v>
      </c>
      <c r="J119" s="147">
        <v>2828.17</v>
      </c>
      <c r="K119" s="161">
        <v>2336.2399999999998</v>
      </c>
      <c r="L119" s="184">
        <v>2696.14</v>
      </c>
      <c r="M119" s="72">
        <v>2798.48</v>
      </c>
      <c r="N119" s="45">
        <f t="shared" si="1"/>
        <v>30536.199999999993</v>
      </c>
    </row>
    <row r="120" spans="1:14" x14ac:dyDescent="0.2">
      <c r="A120" s="50" t="s">
        <v>145</v>
      </c>
      <c r="B120" s="101">
        <v>1727.78</v>
      </c>
      <c r="C120" s="184">
        <v>1682.5</v>
      </c>
      <c r="D120" s="45">
        <v>1915.01</v>
      </c>
      <c r="E120" s="45">
        <v>1717.93</v>
      </c>
      <c r="F120" s="117">
        <v>1914.28</v>
      </c>
      <c r="G120" s="122">
        <v>2162.9699999999998</v>
      </c>
      <c r="H120" s="137">
        <v>2001.92</v>
      </c>
      <c r="I120" s="143">
        <v>1718.44</v>
      </c>
      <c r="J120" s="147">
        <v>2111.59</v>
      </c>
      <c r="K120" s="161">
        <v>1744.3</v>
      </c>
      <c r="L120" s="184">
        <v>2013.01</v>
      </c>
      <c r="M120" s="72">
        <v>2089.42</v>
      </c>
      <c r="N120" s="45">
        <f t="shared" si="1"/>
        <v>22799.149999999994</v>
      </c>
    </row>
    <row r="121" spans="1:14" x14ac:dyDescent="0.2">
      <c r="A121" s="50"/>
      <c r="B121" s="101"/>
      <c r="C121" s="184"/>
      <c r="D121" s="45"/>
      <c r="E121" s="45"/>
      <c r="F121" s="117"/>
      <c r="G121" s="122"/>
      <c r="H121" s="137"/>
      <c r="I121" s="143"/>
      <c r="J121" s="147"/>
      <c r="K121" s="161"/>
      <c r="L121" s="184"/>
      <c r="M121" s="72"/>
      <c r="N121" s="45"/>
    </row>
    <row r="122" spans="1:14" x14ac:dyDescent="0.2">
      <c r="A122" s="51" t="s">
        <v>146</v>
      </c>
      <c r="B122" s="102">
        <v>111232.5424004996</v>
      </c>
      <c r="C122" s="67">
        <v>108317.39240049962</v>
      </c>
      <c r="D122" s="52">
        <v>123285.8424004996</v>
      </c>
      <c r="E122" s="52">
        <v>110598.36240049962</v>
      </c>
      <c r="F122" s="118">
        <v>123239.15240049962</v>
      </c>
      <c r="G122" s="123">
        <v>139249.2924004996</v>
      </c>
      <c r="H122" s="138">
        <v>128881.00240049962</v>
      </c>
      <c r="I122" s="144">
        <v>110630.88240049961</v>
      </c>
      <c r="J122" s="162">
        <v>135941.5124004996</v>
      </c>
      <c r="K122" s="162">
        <v>112295.81240049961</v>
      </c>
      <c r="L122" s="67">
        <v>129595.29240049962</v>
      </c>
      <c r="M122" s="67">
        <v>134514.50240049962</v>
      </c>
      <c r="N122" s="52">
        <f t="shared" si="1"/>
        <v>1467781.5888059954</v>
      </c>
    </row>
    <row r="123" spans="1:14" x14ac:dyDescent="0.2">
      <c r="A123" s="53"/>
      <c r="B123" s="101"/>
      <c r="C123" s="184"/>
      <c r="D123" s="45"/>
      <c r="E123" s="45"/>
      <c r="F123" s="117"/>
      <c r="G123" s="122"/>
      <c r="H123" s="137"/>
      <c r="I123" s="143"/>
      <c r="J123" s="147"/>
      <c r="K123" s="161"/>
      <c r="L123" s="184"/>
      <c r="M123" s="72">
        <v>0</v>
      </c>
      <c r="N123" s="45"/>
    </row>
    <row r="124" spans="1:14" x14ac:dyDescent="0.2">
      <c r="A124" s="49" t="s">
        <v>147</v>
      </c>
      <c r="B124" s="101"/>
      <c r="C124" s="184"/>
      <c r="D124" s="45"/>
      <c r="E124" s="45"/>
      <c r="F124" s="117"/>
      <c r="G124" s="122"/>
      <c r="H124" s="137"/>
      <c r="I124" s="143"/>
      <c r="J124" s="147"/>
      <c r="K124" s="161"/>
      <c r="L124" s="184"/>
      <c r="M124" s="72">
        <v>0</v>
      </c>
      <c r="N124" s="45"/>
    </row>
    <row r="125" spans="1:14" x14ac:dyDescent="0.2">
      <c r="A125" s="49" t="s">
        <v>130</v>
      </c>
      <c r="B125" s="101"/>
      <c r="C125" s="184"/>
      <c r="D125" s="45"/>
      <c r="E125" s="45"/>
      <c r="F125" s="117"/>
      <c r="G125" s="122"/>
      <c r="H125" s="137"/>
      <c r="I125" s="143"/>
      <c r="J125" s="147"/>
      <c r="K125" s="161"/>
      <c r="L125" s="184"/>
      <c r="M125" s="72">
        <v>0</v>
      </c>
      <c r="N125" s="45"/>
    </row>
    <row r="126" spans="1:14" x14ac:dyDescent="0.2">
      <c r="A126" s="50" t="s">
        <v>148</v>
      </c>
      <c r="B126" s="101">
        <v>4589.82</v>
      </c>
      <c r="C126" s="184">
        <v>4589.82</v>
      </c>
      <c r="D126" s="45">
        <v>4589.82</v>
      </c>
      <c r="E126" s="45">
        <v>4589.82</v>
      </c>
      <c r="F126" s="117">
        <v>4589.82</v>
      </c>
      <c r="G126" s="122">
        <v>4589.82</v>
      </c>
      <c r="H126" s="137">
        <v>4589.82</v>
      </c>
      <c r="I126" s="143">
        <v>4589.82</v>
      </c>
      <c r="J126" s="147">
        <v>4589.82</v>
      </c>
      <c r="K126" s="161">
        <v>4589.82</v>
      </c>
      <c r="L126" s="184">
        <v>4589.82</v>
      </c>
      <c r="M126" s="72">
        <v>4589.82</v>
      </c>
      <c r="N126" s="45">
        <f t="shared" si="1"/>
        <v>55077.84</v>
      </c>
    </row>
    <row r="127" spans="1:14" x14ac:dyDescent="0.2">
      <c r="A127" s="50"/>
      <c r="B127" s="101"/>
      <c r="C127" s="184"/>
      <c r="D127" s="45"/>
      <c r="E127" s="45"/>
      <c r="F127" s="117"/>
      <c r="G127" s="122"/>
      <c r="H127" s="137"/>
      <c r="I127" s="143"/>
      <c r="J127" s="147"/>
      <c r="K127" s="161"/>
      <c r="L127" s="184"/>
      <c r="M127" s="72">
        <v>0</v>
      </c>
      <c r="N127" s="45"/>
    </row>
    <row r="128" spans="1:14" x14ac:dyDescent="0.2">
      <c r="A128" s="49" t="s">
        <v>68</v>
      </c>
      <c r="B128" s="101"/>
      <c r="C128" s="184"/>
      <c r="D128" s="45"/>
      <c r="E128" s="45"/>
      <c r="F128" s="117"/>
      <c r="G128" s="122"/>
      <c r="H128" s="137"/>
      <c r="I128" s="143"/>
      <c r="J128" s="147"/>
      <c r="K128" s="161"/>
      <c r="L128" s="184"/>
      <c r="M128" s="72">
        <v>0</v>
      </c>
      <c r="N128" s="45"/>
    </row>
    <row r="129" spans="1:14" x14ac:dyDescent="0.2">
      <c r="A129" s="50" t="s">
        <v>149</v>
      </c>
      <c r="B129" s="101">
        <v>421185.63</v>
      </c>
      <c r="C129" s="184">
        <v>405285.24</v>
      </c>
      <c r="D129" s="45">
        <v>494225.69</v>
      </c>
      <c r="E129" s="45">
        <v>483097.7099999999</v>
      </c>
      <c r="F129" s="117">
        <v>635683.26</v>
      </c>
      <c r="G129" s="122">
        <v>619118.17000000016</v>
      </c>
      <c r="H129" s="137">
        <v>501487.53</v>
      </c>
      <c r="I129" s="143">
        <v>463166.81</v>
      </c>
      <c r="J129" s="147">
        <v>664688.35</v>
      </c>
      <c r="K129" s="161">
        <v>545894.22</v>
      </c>
      <c r="L129" s="184">
        <v>495058.04999999993</v>
      </c>
      <c r="M129" s="72">
        <v>555028.77</v>
      </c>
      <c r="N129" s="45">
        <f t="shared" si="1"/>
        <v>6283919.4299999997</v>
      </c>
    </row>
    <row r="130" spans="1:14" x14ac:dyDescent="0.2">
      <c r="A130" s="50"/>
      <c r="B130" s="101"/>
      <c r="C130" s="184"/>
      <c r="D130" s="45"/>
      <c r="E130" s="45"/>
      <c r="F130" s="117"/>
      <c r="G130" s="122"/>
      <c r="H130" s="137"/>
      <c r="I130" s="143"/>
      <c r="J130" s="147"/>
      <c r="K130" s="161"/>
      <c r="L130" s="184"/>
      <c r="M130" s="72">
        <v>0</v>
      </c>
      <c r="N130" s="45"/>
    </row>
    <row r="131" spans="1:14" x14ac:dyDescent="0.2">
      <c r="A131" s="50" t="s">
        <v>150</v>
      </c>
      <c r="B131" s="101">
        <v>105.84</v>
      </c>
      <c r="C131" s="184">
        <v>101.84</v>
      </c>
      <c r="D131" s="45">
        <v>124.19</v>
      </c>
      <c r="E131" s="45">
        <v>121.39</v>
      </c>
      <c r="F131" s="117">
        <v>160.46</v>
      </c>
      <c r="G131" s="122">
        <v>157.09</v>
      </c>
      <c r="H131" s="137">
        <v>126.3</v>
      </c>
      <c r="I131" s="143">
        <v>116.38</v>
      </c>
      <c r="J131" s="147">
        <v>168.9</v>
      </c>
      <c r="K131" s="161">
        <v>137.91999999999999</v>
      </c>
      <c r="L131" s="184">
        <v>124.62</v>
      </c>
      <c r="M131" s="72">
        <v>140.31</v>
      </c>
      <c r="N131" s="45">
        <f t="shared" si="1"/>
        <v>1585.2400000000002</v>
      </c>
    </row>
    <row r="132" spans="1:14" x14ac:dyDescent="0.2">
      <c r="A132" s="50" t="s">
        <v>16</v>
      </c>
      <c r="B132" s="101">
        <v>265.33</v>
      </c>
      <c r="C132" s="184">
        <v>255.31</v>
      </c>
      <c r="D132" s="45">
        <v>311.33999999999997</v>
      </c>
      <c r="E132" s="45">
        <v>304.33</v>
      </c>
      <c r="F132" s="117">
        <v>402.67</v>
      </c>
      <c r="G132" s="122">
        <v>394.65</v>
      </c>
      <c r="H132" s="137">
        <v>316.79000000000002</v>
      </c>
      <c r="I132" s="143">
        <v>291.77</v>
      </c>
      <c r="J132" s="147">
        <v>424.46</v>
      </c>
      <c r="K132" s="161">
        <v>346.18</v>
      </c>
      <c r="L132" s="184">
        <v>312.54000000000002</v>
      </c>
      <c r="M132" s="72">
        <v>352.23</v>
      </c>
      <c r="N132" s="45">
        <f t="shared" si="1"/>
        <v>3977.6</v>
      </c>
    </row>
    <row r="133" spans="1:14" x14ac:dyDescent="0.2">
      <c r="A133" s="50"/>
      <c r="B133" s="101"/>
      <c r="C133" s="184"/>
      <c r="D133" s="45"/>
      <c r="E133" s="45"/>
      <c r="F133" s="117"/>
      <c r="G133" s="122"/>
      <c r="H133" s="137"/>
      <c r="I133" s="143"/>
      <c r="J133" s="147"/>
      <c r="K133" s="161"/>
      <c r="L133" s="184"/>
      <c r="M133" s="72">
        <v>0</v>
      </c>
      <c r="N133" s="45"/>
    </row>
    <row r="134" spans="1:14" x14ac:dyDescent="0.2">
      <c r="A134" s="49" t="s">
        <v>63</v>
      </c>
      <c r="B134" s="101"/>
      <c r="C134" s="184"/>
      <c r="D134" s="45"/>
      <c r="E134" s="45"/>
      <c r="F134" s="117"/>
      <c r="G134" s="122"/>
      <c r="H134" s="137"/>
      <c r="I134" s="143"/>
      <c r="J134" s="147"/>
      <c r="K134" s="161"/>
      <c r="L134" s="184"/>
      <c r="M134" s="72">
        <v>0</v>
      </c>
      <c r="N134" s="45"/>
    </row>
    <row r="135" spans="1:14" x14ac:dyDescent="0.2">
      <c r="A135" s="50" t="s">
        <v>151</v>
      </c>
      <c r="B135" s="101">
        <v>406.74</v>
      </c>
      <c r="C135" s="184">
        <v>391.38</v>
      </c>
      <c r="D135" s="45">
        <v>477.27</v>
      </c>
      <c r="E135" s="45">
        <v>466.52</v>
      </c>
      <c r="F135" s="117">
        <v>615.76</v>
      </c>
      <c r="G135" s="122">
        <v>601.82000000000005</v>
      </c>
      <c r="H135" s="137">
        <v>485.03</v>
      </c>
      <c r="I135" s="143">
        <v>447.28</v>
      </c>
      <c r="J135" s="147">
        <v>646.77</v>
      </c>
      <c r="K135" s="161">
        <v>529.12</v>
      </c>
      <c r="L135" s="184">
        <v>478.65</v>
      </c>
      <c r="M135" s="72">
        <v>538.19000000000005</v>
      </c>
      <c r="N135" s="45">
        <f t="shared" si="1"/>
        <v>6084.5299999999988</v>
      </c>
    </row>
    <row r="136" spans="1:14" x14ac:dyDescent="0.2">
      <c r="A136" s="50" t="s">
        <v>152</v>
      </c>
      <c r="B136" s="101">
        <v>406.74</v>
      </c>
      <c r="C136" s="184">
        <v>391.38</v>
      </c>
      <c r="D136" s="45">
        <v>477.27</v>
      </c>
      <c r="E136" s="45">
        <v>466.52</v>
      </c>
      <c r="F136" s="117">
        <v>615.76</v>
      </c>
      <c r="G136" s="122">
        <v>601.82000000000005</v>
      </c>
      <c r="H136" s="137">
        <v>485.03</v>
      </c>
      <c r="I136" s="143">
        <v>447.28</v>
      </c>
      <c r="J136" s="147">
        <v>646.77</v>
      </c>
      <c r="K136" s="161">
        <v>529.12</v>
      </c>
      <c r="L136" s="184">
        <v>478.65</v>
      </c>
      <c r="M136" s="72">
        <v>538.19000000000005</v>
      </c>
      <c r="N136" s="45">
        <f t="shared" si="1"/>
        <v>6084.5299999999988</v>
      </c>
    </row>
    <row r="137" spans="1:14" x14ac:dyDescent="0.2">
      <c r="A137" s="50"/>
      <c r="B137" s="101"/>
      <c r="C137" s="184"/>
      <c r="D137" s="45"/>
      <c r="E137" s="45"/>
      <c r="F137" s="117"/>
      <c r="G137" s="122"/>
      <c r="H137" s="137"/>
      <c r="I137" s="143"/>
      <c r="J137" s="147"/>
      <c r="K137" s="161"/>
      <c r="L137" s="184"/>
      <c r="M137" s="72">
        <v>0</v>
      </c>
      <c r="N137" s="45"/>
    </row>
    <row r="138" spans="1:14" x14ac:dyDescent="0.2">
      <c r="A138" s="51" t="s">
        <v>153</v>
      </c>
      <c r="B138" s="102">
        <v>426960.10000000003</v>
      </c>
      <c r="C138" s="67">
        <v>411014.97000000003</v>
      </c>
      <c r="D138" s="52">
        <v>500205.58000000007</v>
      </c>
      <c r="E138" s="52">
        <v>489046.29</v>
      </c>
      <c r="F138" s="118">
        <v>642067.73</v>
      </c>
      <c r="G138" s="123">
        <v>625463.37</v>
      </c>
      <c r="H138" s="138">
        <v>507490.50000000006</v>
      </c>
      <c r="I138" s="144">
        <v>469059.34000000008</v>
      </c>
      <c r="J138" s="148">
        <v>671165.07</v>
      </c>
      <c r="K138" s="162">
        <v>552026.38</v>
      </c>
      <c r="L138" s="67">
        <v>501042.32999999996</v>
      </c>
      <c r="M138" s="73">
        <v>561187.50999999989</v>
      </c>
      <c r="N138" s="52">
        <f t="shared" si="1"/>
        <v>6356729.1699999999</v>
      </c>
    </row>
    <row r="139" spans="1:14" x14ac:dyDescent="0.2">
      <c r="A139" s="53"/>
      <c r="B139" s="101"/>
      <c r="C139" s="184"/>
      <c r="D139" s="45"/>
      <c r="E139" s="45"/>
      <c r="F139" s="117"/>
      <c r="G139" s="122"/>
      <c r="H139" s="137"/>
      <c r="I139" s="143"/>
      <c r="J139" s="147"/>
      <c r="K139" s="161"/>
      <c r="L139" s="184"/>
      <c r="M139" s="72"/>
      <c r="N139" s="45"/>
    </row>
    <row r="140" spans="1:14" x14ac:dyDescent="0.2">
      <c r="A140" s="49" t="s">
        <v>154</v>
      </c>
      <c r="B140" s="101"/>
      <c r="C140" s="184"/>
      <c r="D140" s="45"/>
      <c r="E140" s="45"/>
      <c r="F140" s="117"/>
      <c r="G140" s="122"/>
      <c r="H140" s="137"/>
      <c r="I140" s="143"/>
      <c r="J140" s="147"/>
      <c r="K140" s="161"/>
      <c r="L140" s="184"/>
      <c r="M140" s="72"/>
      <c r="N140" s="45"/>
    </row>
    <row r="141" spans="1:14" x14ac:dyDescent="0.2">
      <c r="A141" s="49" t="s">
        <v>68</v>
      </c>
      <c r="B141" s="101"/>
      <c r="C141" s="184"/>
      <c r="D141" s="45"/>
      <c r="E141" s="45"/>
      <c r="F141" s="117"/>
      <c r="G141" s="122"/>
      <c r="H141" s="137"/>
      <c r="I141" s="143"/>
      <c r="J141" s="147"/>
      <c r="K141" s="161"/>
      <c r="L141" s="184"/>
      <c r="M141" s="72"/>
      <c r="N141" s="45"/>
    </row>
    <row r="142" spans="1:14" x14ac:dyDescent="0.2">
      <c r="A142" s="50" t="s">
        <v>155</v>
      </c>
      <c r="B142" s="101">
        <v>890375.18</v>
      </c>
      <c r="C142" s="184">
        <v>812018.89</v>
      </c>
      <c r="D142" s="45">
        <v>967429.12</v>
      </c>
      <c r="E142" s="45">
        <v>837175.11999999976</v>
      </c>
      <c r="F142" s="117">
        <v>781961.86</v>
      </c>
      <c r="G142" s="122">
        <v>983768.22</v>
      </c>
      <c r="H142" s="137">
        <v>778102.58</v>
      </c>
      <c r="I142" s="143">
        <v>685431.33999999973</v>
      </c>
      <c r="J142" s="147">
        <v>1015042.77</v>
      </c>
      <c r="K142" s="161">
        <v>891377.29</v>
      </c>
      <c r="L142" s="184">
        <v>1028615.13</v>
      </c>
      <c r="M142" s="72">
        <v>989589.51999999979</v>
      </c>
      <c r="N142" s="45">
        <f t="shared" ref="N142:N198" si="2">SUM(B142:M142)</f>
        <v>10660887.020000001</v>
      </c>
    </row>
    <row r="143" spans="1:14" x14ac:dyDescent="0.2">
      <c r="A143" s="50"/>
      <c r="B143" s="101"/>
      <c r="C143" s="184"/>
      <c r="D143" s="45"/>
      <c r="E143" s="45"/>
      <c r="F143" s="117"/>
      <c r="G143" s="122"/>
      <c r="H143" s="137"/>
      <c r="I143" s="143"/>
      <c r="J143" s="147"/>
      <c r="K143" s="161"/>
      <c r="L143" s="184"/>
      <c r="M143" s="72">
        <v>0</v>
      </c>
      <c r="N143" s="45"/>
    </row>
    <row r="144" spans="1:14" x14ac:dyDescent="0.2">
      <c r="A144" s="50" t="s">
        <v>156</v>
      </c>
      <c r="B144" s="101">
        <v>337184.3</v>
      </c>
      <c r="C144" s="184">
        <v>307222.25</v>
      </c>
      <c r="D144" s="45">
        <v>366642.76</v>
      </c>
      <c r="E144" s="45">
        <v>316739.95</v>
      </c>
      <c r="F144" s="117">
        <v>295850.36</v>
      </c>
      <c r="G144" s="122">
        <v>372602.5</v>
      </c>
      <c r="H144" s="137">
        <v>294390.21999999997</v>
      </c>
      <c r="I144" s="143">
        <v>259328.65</v>
      </c>
      <c r="J144" s="147">
        <v>384035.05</v>
      </c>
      <c r="K144" s="161">
        <v>337247</v>
      </c>
      <c r="L144" s="184">
        <v>390367.13</v>
      </c>
      <c r="M144" s="72">
        <v>375609.43</v>
      </c>
      <c r="N144" s="45">
        <f t="shared" si="2"/>
        <v>4037219.5999999996</v>
      </c>
    </row>
    <row r="145" spans="1:14" x14ac:dyDescent="0.2">
      <c r="A145" s="50"/>
      <c r="B145" s="101"/>
      <c r="C145" s="184"/>
      <c r="D145" s="45"/>
      <c r="E145" s="45"/>
      <c r="F145" s="117"/>
      <c r="G145" s="122"/>
      <c r="H145" s="137"/>
      <c r="I145" s="143"/>
      <c r="J145" s="147"/>
      <c r="K145" s="161"/>
      <c r="L145" s="184"/>
      <c r="M145" s="72">
        <v>0</v>
      </c>
      <c r="N145" s="45"/>
    </row>
    <row r="146" spans="1:14" x14ac:dyDescent="0.2">
      <c r="A146" s="49" t="s">
        <v>63</v>
      </c>
      <c r="B146" s="101"/>
      <c r="C146" s="184"/>
      <c r="D146" s="45"/>
      <c r="E146" s="45"/>
      <c r="F146" s="117"/>
      <c r="G146" s="122"/>
      <c r="H146" s="137"/>
      <c r="I146" s="143"/>
      <c r="J146" s="147"/>
      <c r="K146" s="161"/>
      <c r="L146" s="184"/>
      <c r="M146" s="72">
        <v>0</v>
      </c>
      <c r="N146" s="45"/>
    </row>
    <row r="147" spans="1:14" x14ac:dyDescent="0.2">
      <c r="A147" s="50" t="s">
        <v>157</v>
      </c>
      <c r="B147" s="101">
        <v>33140.94</v>
      </c>
      <c r="C147" s="184">
        <v>30231.66</v>
      </c>
      <c r="D147" s="45">
        <v>36002</v>
      </c>
      <c r="E147" s="45">
        <v>31168.240000000002</v>
      </c>
      <c r="F147" s="117">
        <v>29112.63</v>
      </c>
      <c r="G147" s="122">
        <v>36616.9</v>
      </c>
      <c r="H147" s="137">
        <v>28968.95</v>
      </c>
      <c r="I147" s="143">
        <v>25518.78</v>
      </c>
      <c r="J147" s="147">
        <v>37790.29</v>
      </c>
      <c r="K147" s="161">
        <v>33186.199999999997</v>
      </c>
      <c r="L147" s="184">
        <v>38268.550000000003</v>
      </c>
      <c r="M147" s="72">
        <v>36815.449999999997</v>
      </c>
      <c r="N147" s="45">
        <f t="shared" si="2"/>
        <v>396820.59</v>
      </c>
    </row>
    <row r="148" spans="1:14" x14ac:dyDescent="0.2">
      <c r="A148" s="50" t="s">
        <v>158</v>
      </c>
      <c r="B148" s="101">
        <v>2766.28</v>
      </c>
      <c r="C148" s="184">
        <v>2520.46</v>
      </c>
      <c r="D148" s="45">
        <v>3007.96</v>
      </c>
      <c r="E148" s="45">
        <v>2598.54</v>
      </c>
      <c r="F148" s="117">
        <v>2427.16</v>
      </c>
      <c r="G148" s="122">
        <v>3056.89</v>
      </c>
      <c r="H148" s="137">
        <v>2415.1799999999998</v>
      </c>
      <c r="I148" s="143">
        <v>2127.54</v>
      </c>
      <c r="J148" s="147">
        <v>3150.63</v>
      </c>
      <c r="K148" s="161">
        <v>2766.78</v>
      </c>
      <c r="L148" s="184">
        <v>3202.73</v>
      </c>
      <c r="M148" s="72">
        <v>3081.66</v>
      </c>
      <c r="N148" s="45">
        <f t="shared" si="2"/>
        <v>33121.81</v>
      </c>
    </row>
    <row r="149" spans="1:14" x14ac:dyDescent="0.2">
      <c r="A149" s="50" t="s">
        <v>159</v>
      </c>
      <c r="B149" s="101">
        <v>94886.6</v>
      </c>
      <c r="C149" s="184">
        <v>86523.59</v>
      </c>
      <c r="D149" s="45">
        <v>103110.37</v>
      </c>
      <c r="E149" s="45">
        <v>89204.08</v>
      </c>
      <c r="F149" s="117">
        <v>83320.899999999994</v>
      </c>
      <c r="G149" s="122">
        <v>104841.26</v>
      </c>
      <c r="H149" s="137">
        <v>82909.679999999993</v>
      </c>
      <c r="I149" s="143">
        <v>73035.22</v>
      </c>
      <c r="J149" s="147">
        <v>108156.53</v>
      </c>
      <c r="K149" s="161">
        <v>94979.520000000004</v>
      </c>
      <c r="L149" s="184">
        <v>109654.03</v>
      </c>
      <c r="M149" s="72">
        <v>105496.02</v>
      </c>
      <c r="N149" s="45">
        <f t="shared" si="2"/>
        <v>1136117.8</v>
      </c>
    </row>
    <row r="150" spans="1:14" x14ac:dyDescent="0.2">
      <c r="A150" s="50" t="s">
        <v>160</v>
      </c>
      <c r="B150" s="101">
        <v>307.56</v>
      </c>
      <c r="C150" s="184">
        <v>280.56</v>
      </c>
      <c r="D150" s="45">
        <v>334.12</v>
      </c>
      <c r="E150" s="45">
        <v>289.26</v>
      </c>
      <c r="F150" s="117">
        <v>270.18</v>
      </c>
      <c r="G150" s="122">
        <v>339.83</v>
      </c>
      <c r="H150" s="137">
        <v>268.85000000000002</v>
      </c>
      <c r="I150" s="143">
        <v>236.83</v>
      </c>
      <c r="J150" s="147">
        <v>350.71</v>
      </c>
      <c r="K150" s="161">
        <v>307.98</v>
      </c>
      <c r="L150" s="184">
        <v>355.18</v>
      </c>
      <c r="M150" s="72">
        <v>341.69</v>
      </c>
      <c r="N150" s="45">
        <f t="shared" si="2"/>
        <v>3682.75</v>
      </c>
    </row>
    <row r="151" spans="1:14" x14ac:dyDescent="0.2">
      <c r="A151" s="50" t="s">
        <v>161</v>
      </c>
      <c r="B151" s="101">
        <v>3132.67</v>
      </c>
      <c r="C151" s="184">
        <v>2862.76</v>
      </c>
      <c r="D151" s="45">
        <v>3398.21</v>
      </c>
      <c r="E151" s="45">
        <v>2951.44</v>
      </c>
      <c r="F151" s="117">
        <v>2756.79</v>
      </c>
      <c r="G151" s="122">
        <v>3460.68</v>
      </c>
      <c r="H151" s="137">
        <v>2743.18</v>
      </c>
      <c r="I151" s="143">
        <v>2416.4699999999998</v>
      </c>
      <c r="J151" s="147">
        <v>3578.51</v>
      </c>
      <c r="K151" s="161">
        <v>3142.53</v>
      </c>
      <c r="L151" s="184">
        <v>3603.7</v>
      </c>
      <c r="M151" s="72">
        <v>3465.97</v>
      </c>
      <c r="N151" s="45">
        <f t="shared" si="2"/>
        <v>37512.909999999996</v>
      </c>
    </row>
    <row r="152" spans="1:14" x14ac:dyDescent="0.2">
      <c r="A152" s="50" t="s">
        <v>162</v>
      </c>
      <c r="B152" s="101">
        <v>3913.41</v>
      </c>
      <c r="C152" s="184">
        <v>3576.23</v>
      </c>
      <c r="D152" s="45">
        <v>4245.13</v>
      </c>
      <c r="E152" s="45">
        <v>3687.02</v>
      </c>
      <c r="F152" s="117">
        <v>3443.85</v>
      </c>
      <c r="G152" s="122">
        <v>4323.17</v>
      </c>
      <c r="H152" s="137">
        <v>3426.86</v>
      </c>
      <c r="I152" s="143">
        <v>3018.72</v>
      </c>
      <c r="J152" s="147">
        <v>4470.37</v>
      </c>
      <c r="K152" s="161">
        <v>3925.73</v>
      </c>
      <c r="L152" s="184">
        <v>4501.83</v>
      </c>
      <c r="M152" s="72">
        <v>4329.78</v>
      </c>
      <c r="N152" s="45">
        <f t="shared" si="2"/>
        <v>46862.100000000006</v>
      </c>
    </row>
    <row r="153" spans="1:14" x14ac:dyDescent="0.2">
      <c r="A153" s="50" t="s">
        <v>163</v>
      </c>
      <c r="B153" s="101">
        <v>3150.62</v>
      </c>
      <c r="C153" s="184">
        <v>2874.68</v>
      </c>
      <c r="D153" s="45">
        <v>3422</v>
      </c>
      <c r="E153" s="45">
        <v>2963.74</v>
      </c>
      <c r="F153" s="117">
        <v>2768.28</v>
      </c>
      <c r="G153" s="122">
        <v>3481.02</v>
      </c>
      <c r="H153" s="137">
        <v>2754.61</v>
      </c>
      <c r="I153" s="143">
        <v>2426.54</v>
      </c>
      <c r="J153" s="147">
        <v>3593.42</v>
      </c>
      <c r="K153" s="161">
        <v>3155.63</v>
      </c>
      <c r="L153" s="184">
        <v>3636.44</v>
      </c>
      <c r="M153" s="72">
        <v>3498.25</v>
      </c>
      <c r="N153" s="45">
        <f t="shared" si="2"/>
        <v>37725.230000000003</v>
      </c>
    </row>
    <row r="154" spans="1:14" x14ac:dyDescent="0.2">
      <c r="A154" s="50" t="s">
        <v>164</v>
      </c>
      <c r="B154" s="101">
        <v>888.03</v>
      </c>
      <c r="C154" s="184">
        <v>811.03</v>
      </c>
      <c r="D154" s="45">
        <v>963.77</v>
      </c>
      <c r="E154" s="45">
        <v>836.16</v>
      </c>
      <c r="F154" s="117">
        <v>781.01</v>
      </c>
      <c r="G154" s="122">
        <v>981.06</v>
      </c>
      <c r="H154" s="137">
        <v>777.16</v>
      </c>
      <c r="I154" s="143">
        <v>684.6</v>
      </c>
      <c r="J154" s="147">
        <v>1013.81</v>
      </c>
      <c r="K154" s="161">
        <v>890.29</v>
      </c>
      <c r="L154" s="184">
        <v>1022.85</v>
      </c>
      <c r="M154" s="72">
        <v>983.85</v>
      </c>
      <c r="N154" s="45">
        <f t="shared" si="2"/>
        <v>10633.619999999999</v>
      </c>
    </row>
    <row r="155" spans="1:14" x14ac:dyDescent="0.2">
      <c r="A155" s="50" t="s">
        <v>165</v>
      </c>
      <c r="B155" s="101">
        <v>15697.59</v>
      </c>
      <c r="C155" s="184">
        <v>14307.79</v>
      </c>
      <c r="D155" s="45">
        <v>17064.12</v>
      </c>
      <c r="E155" s="45">
        <v>14751.05</v>
      </c>
      <c r="F155" s="117">
        <v>13778.19</v>
      </c>
      <c r="G155" s="122">
        <v>17345.89</v>
      </c>
      <c r="H155" s="137">
        <v>13710.19</v>
      </c>
      <c r="I155" s="143">
        <v>12077.32</v>
      </c>
      <c r="J155" s="147">
        <v>17885.080000000002</v>
      </c>
      <c r="K155" s="161">
        <v>15706.09</v>
      </c>
      <c r="L155" s="184">
        <v>18159.740000000002</v>
      </c>
      <c r="M155" s="72">
        <v>17472.32</v>
      </c>
      <c r="N155" s="45">
        <f t="shared" si="2"/>
        <v>187955.37000000002</v>
      </c>
    </row>
    <row r="156" spans="1:14" x14ac:dyDescent="0.2">
      <c r="A156" s="50"/>
      <c r="B156" s="101"/>
      <c r="C156" s="184"/>
      <c r="D156" s="45"/>
      <c r="E156" s="45"/>
      <c r="F156" s="117"/>
      <c r="G156" s="122"/>
      <c r="H156" s="137"/>
      <c r="I156" s="143"/>
      <c r="J156" s="147"/>
      <c r="K156" s="161"/>
      <c r="L156" s="184"/>
      <c r="M156" s="72">
        <v>0</v>
      </c>
      <c r="N156" s="45"/>
    </row>
    <row r="157" spans="1:14" x14ac:dyDescent="0.2">
      <c r="A157" s="51" t="s">
        <v>166</v>
      </c>
      <c r="B157" s="102">
        <v>1385443.1800000002</v>
      </c>
      <c r="C157" s="67">
        <v>1263229.9000000001</v>
      </c>
      <c r="D157" s="52">
        <v>1505619.56</v>
      </c>
      <c r="E157" s="52">
        <v>1302364.5999999999</v>
      </c>
      <c r="F157" s="118">
        <v>1216471.2099999997</v>
      </c>
      <c r="G157" s="123">
        <v>1530817.4199999997</v>
      </c>
      <c r="H157" s="138">
        <v>1210467.4599999997</v>
      </c>
      <c r="I157" s="144">
        <v>1066302.01</v>
      </c>
      <c r="J157" s="148">
        <v>1579067.1700000002</v>
      </c>
      <c r="K157" s="162">
        <v>1386685.04</v>
      </c>
      <c r="L157" s="67">
        <v>1601387.31</v>
      </c>
      <c r="M157" s="73">
        <v>1540683.9399999997</v>
      </c>
      <c r="N157" s="52">
        <f t="shared" si="2"/>
        <v>16588538.800000001</v>
      </c>
    </row>
    <row r="158" spans="1:14" x14ac:dyDescent="0.2">
      <c r="A158" s="53"/>
      <c r="B158" s="101"/>
      <c r="C158" s="184"/>
      <c r="D158" s="45"/>
      <c r="E158" s="45"/>
      <c r="F158" s="117"/>
      <c r="G158" s="122"/>
      <c r="H158" s="137"/>
      <c r="I158" s="143"/>
      <c r="J158" s="147"/>
      <c r="K158" s="161"/>
      <c r="L158" s="184"/>
      <c r="M158" s="72">
        <v>0</v>
      </c>
      <c r="N158" s="45"/>
    </row>
    <row r="159" spans="1:14" x14ac:dyDescent="0.2">
      <c r="A159" s="49" t="s">
        <v>167</v>
      </c>
      <c r="B159" s="101"/>
      <c r="C159" s="184"/>
      <c r="D159" s="45"/>
      <c r="E159" s="45"/>
      <c r="F159" s="117"/>
      <c r="G159" s="122"/>
      <c r="H159" s="137"/>
      <c r="I159" s="143"/>
      <c r="J159" s="147"/>
      <c r="K159" s="161"/>
      <c r="L159" s="184"/>
      <c r="M159" s="72">
        <v>0</v>
      </c>
      <c r="N159" s="45"/>
    </row>
    <row r="160" spans="1:14" x14ac:dyDescent="0.2">
      <c r="A160" s="49" t="s">
        <v>130</v>
      </c>
      <c r="B160" s="101"/>
      <c r="C160" s="184"/>
      <c r="D160" s="45"/>
      <c r="E160" s="45"/>
      <c r="F160" s="117"/>
      <c r="G160" s="122"/>
      <c r="H160" s="137"/>
      <c r="I160" s="143"/>
      <c r="J160" s="147"/>
      <c r="K160" s="161"/>
      <c r="L160" s="184"/>
      <c r="M160" s="72">
        <v>0</v>
      </c>
      <c r="N160" s="45"/>
    </row>
    <row r="161" spans="1:14" x14ac:dyDescent="0.2">
      <c r="A161" s="50" t="s">
        <v>168</v>
      </c>
      <c r="B161" s="101">
        <v>0</v>
      </c>
      <c r="C161" s="184">
        <v>0</v>
      </c>
      <c r="D161" s="45">
        <v>0</v>
      </c>
      <c r="E161" s="45">
        <v>0</v>
      </c>
      <c r="F161" s="117">
        <v>0</v>
      </c>
      <c r="G161" s="122">
        <v>0</v>
      </c>
      <c r="H161" s="137">
        <v>0</v>
      </c>
      <c r="I161" s="143">
        <v>0</v>
      </c>
      <c r="J161" s="147">
        <v>0</v>
      </c>
      <c r="K161" s="161">
        <v>0</v>
      </c>
      <c r="L161" s="184">
        <v>0</v>
      </c>
      <c r="M161" s="72">
        <v>0</v>
      </c>
      <c r="N161" s="45">
        <f t="shared" si="2"/>
        <v>0</v>
      </c>
    </row>
    <row r="162" spans="1:14" x14ac:dyDescent="0.2">
      <c r="A162" s="50"/>
      <c r="B162" s="101"/>
      <c r="C162" s="184"/>
      <c r="D162" s="45"/>
      <c r="E162" s="45"/>
      <c r="F162" s="117"/>
      <c r="G162" s="122"/>
      <c r="H162" s="137"/>
      <c r="I162" s="143"/>
      <c r="J162" s="147"/>
      <c r="K162" s="161"/>
      <c r="L162" s="184"/>
      <c r="M162" s="72">
        <v>0</v>
      </c>
      <c r="N162" s="45"/>
    </row>
    <row r="163" spans="1:14" x14ac:dyDescent="0.2">
      <c r="A163" s="49" t="s">
        <v>68</v>
      </c>
      <c r="B163" s="101"/>
      <c r="C163" s="184"/>
      <c r="D163" s="45"/>
      <c r="E163" s="45"/>
      <c r="F163" s="117"/>
      <c r="G163" s="122"/>
      <c r="H163" s="137"/>
      <c r="I163" s="143"/>
      <c r="J163" s="147"/>
      <c r="K163" s="161"/>
      <c r="L163" s="184"/>
      <c r="M163" s="72">
        <v>0</v>
      </c>
      <c r="N163" s="45"/>
    </row>
    <row r="164" spans="1:14" x14ac:dyDescent="0.2">
      <c r="A164" s="50" t="s">
        <v>169</v>
      </c>
      <c r="B164" s="101">
        <v>314784.5520443662</v>
      </c>
      <c r="C164" s="184">
        <v>310678.03204436618</v>
      </c>
      <c r="D164" s="45">
        <v>326631.1220443662</v>
      </c>
      <c r="E164" s="45">
        <v>304430.76204436622</v>
      </c>
      <c r="F164" s="117">
        <v>322581.53204436618</v>
      </c>
      <c r="G164" s="122">
        <v>368188.8020443662</v>
      </c>
      <c r="H164" s="137">
        <v>305238.30204436625</v>
      </c>
      <c r="I164" s="143">
        <v>286801.3120443662</v>
      </c>
      <c r="J164" s="147">
        <v>346081.59204436612</v>
      </c>
      <c r="K164" s="161">
        <v>299932.94204436615</v>
      </c>
      <c r="L164" s="184">
        <v>329873.54204436619</v>
      </c>
      <c r="M164" s="72">
        <v>326120.38204436621</v>
      </c>
      <c r="N164" s="45">
        <f t="shared" si="2"/>
        <v>3841342.8745323946</v>
      </c>
    </row>
    <row r="165" spans="1:14" x14ac:dyDescent="0.2">
      <c r="A165" s="50"/>
      <c r="B165" s="101"/>
      <c r="C165" s="184"/>
      <c r="D165" s="45"/>
      <c r="E165" s="45"/>
      <c r="F165" s="117"/>
      <c r="G165" s="122"/>
      <c r="H165" s="137"/>
      <c r="I165" s="143"/>
      <c r="J165" s="147"/>
      <c r="K165" s="161"/>
      <c r="L165" s="184"/>
      <c r="M165" s="72">
        <v>0</v>
      </c>
      <c r="N165" s="45"/>
    </row>
    <row r="166" spans="1:14" x14ac:dyDescent="0.2">
      <c r="A166" s="50" t="s">
        <v>170</v>
      </c>
      <c r="B166" s="101">
        <v>1588.87</v>
      </c>
      <c r="C166" s="184">
        <v>1568.14</v>
      </c>
      <c r="D166" s="45">
        <v>1648.67</v>
      </c>
      <c r="E166" s="45">
        <v>1536.61</v>
      </c>
      <c r="F166" s="117">
        <v>1628.23</v>
      </c>
      <c r="G166" s="122">
        <v>1858.43</v>
      </c>
      <c r="H166" s="137">
        <v>1540.69</v>
      </c>
      <c r="I166" s="143">
        <v>1447.63</v>
      </c>
      <c r="J166" s="147">
        <v>1746.84</v>
      </c>
      <c r="K166" s="161">
        <v>1513.91</v>
      </c>
      <c r="L166" s="184">
        <v>1665.03</v>
      </c>
      <c r="M166" s="72">
        <v>1646.09</v>
      </c>
      <c r="N166" s="45">
        <f t="shared" si="2"/>
        <v>19389.14</v>
      </c>
    </row>
    <row r="167" spans="1:14" x14ac:dyDescent="0.2">
      <c r="A167" s="50" t="s">
        <v>171</v>
      </c>
      <c r="B167" s="101">
        <v>19540.68</v>
      </c>
      <c r="C167" s="184">
        <v>19285.759999999998</v>
      </c>
      <c r="D167" s="45">
        <v>20276.07</v>
      </c>
      <c r="E167" s="45">
        <v>18897.95</v>
      </c>
      <c r="F167" s="117">
        <v>20024.689999999999</v>
      </c>
      <c r="G167" s="122">
        <v>22855.82</v>
      </c>
      <c r="H167" s="137">
        <v>18948.080000000002</v>
      </c>
      <c r="I167" s="143">
        <v>17803.580000000002</v>
      </c>
      <c r="J167" s="147">
        <v>21483.48</v>
      </c>
      <c r="K167" s="161">
        <v>18618.740000000002</v>
      </c>
      <c r="L167" s="184">
        <v>20477.349999999999</v>
      </c>
      <c r="M167" s="72">
        <v>20244.36</v>
      </c>
      <c r="N167" s="45">
        <f t="shared" si="2"/>
        <v>238456.56</v>
      </c>
    </row>
    <row r="168" spans="1:14" x14ac:dyDescent="0.2">
      <c r="A168" s="50" t="s">
        <v>172</v>
      </c>
      <c r="B168" s="101">
        <v>1736.72</v>
      </c>
      <c r="C168" s="184">
        <v>1714.06</v>
      </c>
      <c r="D168" s="45">
        <v>1802.08</v>
      </c>
      <c r="E168" s="45">
        <v>1679.59</v>
      </c>
      <c r="F168" s="117">
        <v>1779.73</v>
      </c>
      <c r="G168" s="122">
        <v>2031.36</v>
      </c>
      <c r="H168" s="137">
        <v>1684.05</v>
      </c>
      <c r="I168" s="143">
        <v>1582.33</v>
      </c>
      <c r="J168" s="147">
        <v>1909.39</v>
      </c>
      <c r="K168" s="161">
        <v>1654.78</v>
      </c>
      <c r="L168" s="184">
        <v>1819.97</v>
      </c>
      <c r="M168" s="72">
        <v>1799.26</v>
      </c>
      <c r="N168" s="45">
        <f t="shared" si="2"/>
        <v>21193.32</v>
      </c>
    </row>
    <row r="169" spans="1:14" x14ac:dyDescent="0.2">
      <c r="A169" s="50"/>
      <c r="B169" s="101"/>
      <c r="C169" s="184"/>
      <c r="D169" s="45"/>
      <c r="E169" s="45"/>
      <c r="F169" s="117"/>
      <c r="G169" s="122"/>
      <c r="H169" s="137"/>
      <c r="I169" s="143"/>
      <c r="J169" s="147"/>
      <c r="K169" s="161"/>
      <c r="L169" s="184"/>
      <c r="M169" s="72"/>
      <c r="N169" s="45"/>
    </row>
    <row r="170" spans="1:14" x14ac:dyDescent="0.2">
      <c r="A170" s="49" t="s">
        <v>63</v>
      </c>
      <c r="B170" s="101"/>
      <c r="C170" s="184"/>
      <c r="D170" s="45"/>
      <c r="E170" s="45"/>
      <c r="F170" s="117"/>
      <c r="G170" s="122"/>
      <c r="H170" s="137"/>
      <c r="I170" s="143"/>
      <c r="J170" s="147"/>
      <c r="K170" s="161"/>
      <c r="L170" s="184"/>
      <c r="M170" s="72"/>
      <c r="N170" s="45"/>
    </row>
    <row r="171" spans="1:14" x14ac:dyDescent="0.2">
      <c r="A171" s="50" t="s">
        <v>173</v>
      </c>
      <c r="B171" s="101">
        <v>61408.480000000003</v>
      </c>
      <c r="C171" s="184">
        <v>60607.38</v>
      </c>
      <c r="D171" s="45">
        <v>63719.519999999997</v>
      </c>
      <c r="E171" s="45">
        <v>59388.65</v>
      </c>
      <c r="F171" s="117">
        <v>62929.52</v>
      </c>
      <c r="G171" s="122">
        <v>71826.64</v>
      </c>
      <c r="H171" s="137">
        <v>59546.19</v>
      </c>
      <c r="I171" s="143">
        <v>55949.48</v>
      </c>
      <c r="J171" s="147">
        <v>67513.94</v>
      </c>
      <c r="K171" s="161">
        <v>58511.21</v>
      </c>
      <c r="L171" s="184">
        <v>64352.06</v>
      </c>
      <c r="M171" s="72">
        <v>63619.88</v>
      </c>
      <c r="N171" s="45">
        <f t="shared" si="2"/>
        <v>749372.95000000007</v>
      </c>
    </row>
    <row r="172" spans="1:14" x14ac:dyDescent="0.2">
      <c r="A172" s="50"/>
      <c r="B172" s="101"/>
      <c r="C172" s="184"/>
      <c r="D172" s="45"/>
      <c r="E172" s="45"/>
      <c r="F172" s="117"/>
      <c r="G172" s="122"/>
      <c r="H172" s="137"/>
      <c r="I172" s="143"/>
      <c r="J172" s="147"/>
      <c r="K172" s="161"/>
      <c r="L172" s="184"/>
      <c r="M172" s="72"/>
      <c r="N172" s="45"/>
    </row>
    <row r="173" spans="1:14" x14ac:dyDescent="0.2">
      <c r="A173" s="51" t="s">
        <v>174</v>
      </c>
      <c r="B173" s="102">
        <v>399059.30204436614</v>
      </c>
      <c r="C173" s="67">
        <v>393853.3720443662</v>
      </c>
      <c r="D173" s="52">
        <v>414077.46204436623</v>
      </c>
      <c r="E173" s="52">
        <v>385933.56204436626</v>
      </c>
      <c r="F173" s="118">
        <v>408943.70204436616</v>
      </c>
      <c r="G173" s="123">
        <v>466761.0520443662</v>
      </c>
      <c r="H173" s="138">
        <v>386957.31204436626</v>
      </c>
      <c r="I173" s="144">
        <v>363584.33204436622</v>
      </c>
      <c r="J173" s="148">
        <v>438735.24204436614</v>
      </c>
      <c r="K173" s="162">
        <v>380231.58204436617</v>
      </c>
      <c r="L173" s="67">
        <v>418187.95204436616</v>
      </c>
      <c r="M173" s="73">
        <v>413429.97204436624</v>
      </c>
      <c r="N173" s="52">
        <f t="shared" si="2"/>
        <v>4869754.8445323948</v>
      </c>
    </row>
    <row r="174" spans="1:14" x14ac:dyDescent="0.2">
      <c r="A174" s="53"/>
      <c r="B174" s="101"/>
      <c r="C174" s="184"/>
      <c r="D174" s="45"/>
      <c r="E174" s="45"/>
      <c r="F174" s="117"/>
      <c r="G174" s="122"/>
      <c r="H174" s="137"/>
      <c r="I174" s="143"/>
      <c r="J174" s="147"/>
      <c r="K174" s="161"/>
      <c r="L174" s="184"/>
      <c r="M174" s="72"/>
      <c r="N174" s="45"/>
    </row>
    <row r="175" spans="1:14" x14ac:dyDescent="0.2">
      <c r="A175" s="49" t="s">
        <v>175</v>
      </c>
      <c r="B175" s="101"/>
      <c r="C175" s="184"/>
      <c r="D175" s="45"/>
      <c r="E175" s="45"/>
      <c r="F175" s="117"/>
      <c r="G175" s="122"/>
      <c r="H175" s="137"/>
      <c r="I175" s="143"/>
      <c r="J175" s="147"/>
      <c r="K175" s="161"/>
      <c r="L175" s="184"/>
      <c r="M175" s="72"/>
      <c r="N175" s="45"/>
    </row>
    <row r="176" spans="1:14" x14ac:dyDescent="0.2">
      <c r="A176" s="49" t="s">
        <v>68</v>
      </c>
      <c r="B176" s="101"/>
      <c r="C176" s="184"/>
      <c r="D176" s="45"/>
      <c r="E176" s="45"/>
      <c r="F176" s="117"/>
      <c r="G176" s="122"/>
      <c r="H176" s="137"/>
      <c r="I176" s="143"/>
      <c r="J176" s="147"/>
      <c r="K176" s="161"/>
      <c r="L176" s="184"/>
      <c r="M176" s="72"/>
      <c r="N176" s="45"/>
    </row>
    <row r="177" spans="1:14" x14ac:dyDescent="0.2">
      <c r="A177" s="50" t="s">
        <v>176</v>
      </c>
      <c r="B177" s="101">
        <v>112505.76420686678</v>
      </c>
      <c r="C177" s="184">
        <v>108915.46420686682</v>
      </c>
      <c r="D177" s="45">
        <v>137194.0242068668</v>
      </c>
      <c r="E177" s="45">
        <v>112464.65420686679</v>
      </c>
      <c r="F177" s="117">
        <v>121328.33420686677</v>
      </c>
      <c r="G177" s="122">
        <v>141904.26420686682</v>
      </c>
      <c r="H177" s="137">
        <v>122156.45420686675</v>
      </c>
      <c r="I177" s="143">
        <v>107695.17420686682</v>
      </c>
      <c r="J177" s="147">
        <v>133703.80420686683</v>
      </c>
      <c r="K177" s="161">
        <v>109550.69420686677</v>
      </c>
      <c r="L177" s="184">
        <v>123555.32420686678</v>
      </c>
      <c r="M177" s="72">
        <v>148133.8042068668</v>
      </c>
      <c r="N177" s="45">
        <f t="shared" si="2"/>
        <v>1479107.7604824014</v>
      </c>
    </row>
    <row r="178" spans="1:14" x14ac:dyDescent="0.2">
      <c r="A178" s="50"/>
      <c r="B178" s="101"/>
      <c r="C178" s="184"/>
      <c r="D178" s="45"/>
      <c r="E178" s="45"/>
      <c r="F178" s="117"/>
      <c r="G178" s="122"/>
      <c r="H178" s="137"/>
      <c r="I178" s="143"/>
      <c r="J178" s="147"/>
      <c r="K178" s="161"/>
      <c r="L178" s="184"/>
      <c r="M178" s="72"/>
      <c r="N178" s="45"/>
    </row>
    <row r="179" spans="1:14" x14ac:dyDescent="0.2">
      <c r="A179" s="50" t="s">
        <v>177</v>
      </c>
      <c r="B179" s="101">
        <v>12594.43</v>
      </c>
      <c r="C179" s="184">
        <v>12192.51</v>
      </c>
      <c r="D179" s="45">
        <v>15358.15</v>
      </c>
      <c r="E179" s="45">
        <v>12589.83</v>
      </c>
      <c r="F179" s="117">
        <v>13582.07</v>
      </c>
      <c r="G179" s="122">
        <v>15980.27</v>
      </c>
      <c r="H179" s="137">
        <v>13688.99</v>
      </c>
      <c r="I179" s="143">
        <v>12055.91</v>
      </c>
      <c r="J179" s="147">
        <v>14975.62</v>
      </c>
      <c r="K179" s="161">
        <v>12263.62</v>
      </c>
      <c r="L179" s="184">
        <v>13831.37</v>
      </c>
      <c r="M179" s="72">
        <v>16728.060000000001</v>
      </c>
      <c r="N179" s="45">
        <f t="shared" si="2"/>
        <v>165840.83000000002</v>
      </c>
    </row>
    <row r="180" spans="1:14" x14ac:dyDescent="0.2">
      <c r="A180" s="50"/>
      <c r="B180" s="101"/>
      <c r="C180" s="184"/>
      <c r="D180" s="45"/>
      <c r="E180" s="45"/>
      <c r="F180" s="117"/>
      <c r="G180" s="122"/>
      <c r="H180" s="137"/>
      <c r="I180" s="143"/>
      <c r="J180" s="147"/>
      <c r="K180" s="161"/>
      <c r="L180" s="184"/>
      <c r="M180" s="72"/>
      <c r="N180" s="45"/>
    </row>
    <row r="181" spans="1:14" x14ac:dyDescent="0.2">
      <c r="A181" s="50" t="s">
        <v>178</v>
      </c>
      <c r="B181" s="101">
        <v>1915.56</v>
      </c>
      <c r="C181" s="184">
        <v>1854.43</v>
      </c>
      <c r="D181" s="45">
        <v>2335.9</v>
      </c>
      <c r="E181" s="45">
        <v>1914.86</v>
      </c>
      <c r="F181" s="117">
        <v>2065.77</v>
      </c>
      <c r="G181" s="122">
        <v>2429.65</v>
      </c>
      <c r="H181" s="137">
        <v>2081.9</v>
      </c>
      <c r="I181" s="143">
        <v>1833.65</v>
      </c>
      <c r="J181" s="147">
        <v>2277.65</v>
      </c>
      <c r="K181" s="161">
        <v>1865.24</v>
      </c>
      <c r="L181" s="184">
        <v>2103.69</v>
      </c>
      <c r="M181" s="72">
        <v>2542.9299999999998</v>
      </c>
      <c r="N181" s="45">
        <f t="shared" si="2"/>
        <v>25221.23</v>
      </c>
    </row>
    <row r="182" spans="1:14" x14ac:dyDescent="0.2">
      <c r="A182" s="50" t="s">
        <v>179</v>
      </c>
      <c r="B182" s="101">
        <v>3462.01</v>
      </c>
      <c r="C182" s="184">
        <v>3351.53</v>
      </c>
      <c r="D182" s="45">
        <v>4221.71</v>
      </c>
      <c r="E182" s="45">
        <v>3460.75</v>
      </c>
      <c r="F182" s="117">
        <v>3733.5</v>
      </c>
      <c r="G182" s="122">
        <v>4384.55</v>
      </c>
      <c r="H182" s="137">
        <v>3761.66</v>
      </c>
      <c r="I182" s="143">
        <v>3313.98</v>
      </c>
      <c r="J182" s="147">
        <v>4115.8599999999997</v>
      </c>
      <c r="K182" s="161">
        <v>3371.08</v>
      </c>
      <c r="L182" s="184">
        <v>3802.03</v>
      </c>
      <c r="M182" s="72">
        <v>4585.76</v>
      </c>
      <c r="N182" s="45">
        <f t="shared" si="2"/>
        <v>45564.42</v>
      </c>
    </row>
    <row r="183" spans="1:14" x14ac:dyDescent="0.2">
      <c r="A183" s="50" t="s">
        <v>180</v>
      </c>
      <c r="B183" s="101">
        <v>4609.37</v>
      </c>
      <c r="C183" s="184">
        <v>4462.2700000000004</v>
      </c>
      <c r="D183" s="45">
        <v>5620.85</v>
      </c>
      <c r="E183" s="45">
        <v>4607.6899999999996</v>
      </c>
      <c r="F183" s="117">
        <v>4970.83</v>
      </c>
      <c r="G183" s="122">
        <v>5828.42</v>
      </c>
      <c r="H183" s="137">
        <v>5006.95</v>
      </c>
      <c r="I183" s="143">
        <v>4412.28</v>
      </c>
      <c r="J183" s="147">
        <v>5479.11</v>
      </c>
      <c r="K183" s="161">
        <v>4488.3</v>
      </c>
      <c r="L183" s="184">
        <v>5062.07</v>
      </c>
      <c r="M183" s="72">
        <v>6091.41</v>
      </c>
      <c r="N183" s="45">
        <f t="shared" si="2"/>
        <v>60639.55</v>
      </c>
    </row>
    <row r="184" spans="1:14" x14ac:dyDescent="0.2">
      <c r="A184" s="50"/>
      <c r="B184" s="101"/>
      <c r="C184" s="184"/>
      <c r="D184" s="45"/>
      <c r="E184" s="45"/>
      <c r="F184" s="117"/>
      <c r="G184" s="122"/>
      <c r="H184" s="137"/>
      <c r="I184" s="143"/>
      <c r="J184" s="147"/>
      <c r="K184" s="161"/>
      <c r="L184" s="184"/>
      <c r="M184" s="72"/>
      <c r="N184" s="45"/>
    </row>
    <row r="185" spans="1:14" x14ac:dyDescent="0.2">
      <c r="A185" s="49" t="s">
        <v>63</v>
      </c>
      <c r="B185" s="101"/>
      <c r="C185" s="184"/>
      <c r="D185" s="45"/>
      <c r="E185" s="45"/>
      <c r="F185" s="117"/>
      <c r="G185" s="122"/>
      <c r="H185" s="137"/>
      <c r="I185" s="143"/>
      <c r="J185" s="147"/>
      <c r="K185" s="161"/>
      <c r="L185" s="184"/>
      <c r="M185" s="72"/>
      <c r="N185" s="45"/>
    </row>
    <row r="186" spans="1:14" x14ac:dyDescent="0.2">
      <c r="A186" s="50" t="s">
        <v>181</v>
      </c>
      <c r="B186" s="101">
        <v>11853.41</v>
      </c>
      <c r="C186" s="184">
        <v>11475.14</v>
      </c>
      <c r="D186" s="45">
        <v>14454.52</v>
      </c>
      <c r="E186" s="45">
        <v>11849.08</v>
      </c>
      <c r="F186" s="117">
        <v>12782.94</v>
      </c>
      <c r="G186" s="122">
        <v>14935.74</v>
      </c>
      <c r="H186" s="137">
        <v>12867.93</v>
      </c>
      <c r="I186" s="143">
        <v>11346.57</v>
      </c>
      <c r="J186" s="147">
        <v>14085.5</v>
      </c>
      <c r="K186" s="161">
        <v>11542.07</v>
      </c>
      <c r="L186" s="184">
        <v>13017.57</v>
      </c>
      <c r="M186" s="72">
        <v>15584.08</v>
      </c>
      <c r="N186" s="45">
        <f t="shared" si="2"/>
        <v>155794.55000000002</v>
      </c>
    </row>
    <row r="187" spans="1:14" x14ac:dyDescent="0.2">
      <c r="A187" s="50" t="s">
        <v>182</v>
      </c>
      <c r="B187" s="101">
        <v>4467.32</v>
      </c>
      <c r="C187" s="184">
        <v>4324.75</v>
      </c>
      <c r="D187" s="45">
        <v>5447.62</v>
      </c>
      <c r="E187" s="45">
        <v>4465.68</v>
      </c>
      <c r="F187" s="117">
        <v>4817.6400000000003</v>
      </c>
      <c r="G187" s="122">
        <v>5674.94</v>
      </c>
      <c r="H187" s="137">
        <v>4856.5600000000004</v>
      </c>
      <c r="I187" s="143">
        <v>4276.3</v>
      </c>
      <c r="J187" s="147">
        <v>5312.51</v>
      </c>
      <c r="K187" s="161">
        <v>4349.9799999999996</v>
      </c>
      <c r="L187" s="184">
        <v>4906.0600000000004</v>
      </c>
      <c r="M187" s="72">
        <v>5943.71</v>
      </c>
      <c r="N187" s="45">
        <f t="shared" si="2"/>
        <v>58843.07</v>
      </c>
    </row>
    <row r="188" spans="1:14" x14ac:dyDescent="0.2">
      <c r="A188" s="50" t="s">
        <v>183</v>
      </c>
      <c r="B188" s="101">
        <v>2528.1799999999998</v>
      </c>
      <c r="C188" s="184">
        <v>2447.5</v>
      </c>
      <c r="D188" s="45">
        <v>3082.97</v>
      </c>
      <c r="E188" s="45">
        <v>2527.2600000000002</v>
      </c>
      <c r="F188" s="117">
        <v>2726.44</v>
      </c>
      <c r="G188" s="122">
        <v>3196.31</v>
      </c>
      <c r="H188" s="137">
        <v>2746.17</v>
      </c>
      <c r="I188" s="143">
        <v>2420.08</v>
      </c>
      <c r="J188" s="147">
        <v>3005.19</v>
      </c>
      <c r="K188" s="161">
        <v>2461.7800000000002</v>
      </c>
      <c r="L188" s="184">
        <v>2776.49</v>
      </c>
      <c r="M188" s="72">
        <v>3340.29</v>
      </c>
      <c r="N188" s="45">
        <f t="shared" si="2"/>
        <v>33258.660000000003</v>
      </c>
    </row>
    <row r="189" spans="1:14" x14ac:dyDescent="0.2">
      <c r="A189" s="50"/>
      <c r="B189" s="101"/>
      <c r="C189" s="184"/>
      <c r="D189" s="45"/>
      <c r="E189" s="45"/>
      <c r="F189" s="117"/>
      <c r="G189" s="122"/>
      <c r="H189" s="137"/>
      <c r="I189" s="143"/>
      <c r="J189" s="147"/>
      <c r="K189" s="161"/>
      <c r="L189" s="184"/>
      <c r="M189" s="67"/>
      <c r="N189" s="45"/>
    </row>
    <row r="190" spans="1:14" x14ac:dyDescent="0.2">
      <c r="A190" s="51" t="s">
        <v>184</v>
      </c>
      <c r="B190" s="102">
        <v>153936.04420686679</v>
      </c>
      <c r="C190" s="67">
        <v>149023.59420686681</v>
      </c>
      <c r="D190" s="52">
        <v>187715.74420686677</v>
      </c>
      <c r="E190" s="52">
        <v>153879.80420686677</v>
      </c>
      <c r="F190" s="118">
        <v>166007.52420686677</v>
      </c>
      <c r="G190" s="123">
        <v>194334.1442068668</v>
      </c>
      <c r="H190" s="138">
        <v>167166.61420686677</v>
      </c>
      <c r="I190" s="144">
        <v>147353.94420686678</v>
      </c>
      <c r="J190" s="148">
        <v>182955.2442068668</v>
      </c>
      <c r="K190" s="162">
        <v>149892.76420686679</v>
      </c>
      <c r="L190" s="67">
        <v>169054.60420686679</v>
      </c>
      <c r="M190" s="67">
        <v>202950.04420686679</v>
      </c>
      <c r="N190" s="52">
        <f t="shared" si="2"/>
        <v>2024270.0704824012</v>
      </c>
    </row>
    <row r="191" spans="1:14" x14ac:dyDescent="0.2">
      <c r="A191" s="53"/>
      <c r="B191" s="101"/>
      <c r="C191" s="184"/>
      <c r="D191" s="45"/>
      <c r="E191" s="45"/>
      <c r="F191" s="117"/>
      <c r="G191" s="122"/>
      <c r="H191" s="137"/>
      <c r="I191" s="143"/>
      <c r="J191" s="147"/>
      <c r="K191" s="161"/>
      <c r="L191" s="184"/>
      <c r="M191" s="72"/>
      <c r="N191" s="45"/>
    </row>
    <row r="192" spans="1:14" x14ac:dyDescent="0.2">
      <c r="A192" s="49" t="s">
        <v>185</v>
      </c>
      <c r="B192" s="101"/>
      <c r="C192" s="184"/>
      <c r="D192" s="45"/>
      <c r="E192" s="45"/>
      <c r="F192" s="117"/>
      <c r="G192" s="122"/>
      <c r="H192" s="137"/>
      <c r="I192" s="143"/>
      <c r="J192" s="147"/>
      <c r="K192" s="161"/>
      <c r="L192" s="184"/>
      <c r="M192" s="72"/>
      <c r="N192" s="45"/>
    </row>
    <row r="193" spans="1:14" x14ac:dyDescent="0.2">
      <c r="A193" s="49" t="s">
        <v>102</v>
      </c>
      <c r="B193" s="101"/>
      <c r="C193" s="184"/>
      <c r="D193" s="45"/>
      <c r="E193" s="45"/>
      <c r="F193" s="117"/>
      <c r="G193" s="122"/>
      <c r="H193" s="137"/>
      <c r="I193" s="143"/>
      <c r="J193" s="147"/>
      <c r="K193" s="161"/>
      <c r="L193" s="184"/>
      <c r="M193" s="72"/>
      <c r="N193" s="45"/>
    </row>
    <row r="194" spans="1:14" x14ac:dyDescent="0.2">
      <c r="A194" s="50" t="s">
        <v>186</v>
      </c>
      <c r="B194" s="101">
        <v>1588.67</v>
      </c>
      <c r="C194" s="184">
        <v>1588.67</v>
      </c>
      <c r="D194" s="45">
        <v>1588.67</v>
      </c>
      <c r="E194" s="45">
        <v>1588.67</v>
      </c>
      <c r="F194" s="117">
        <v>1588.67</v>
      </c>
      <c r="G194" s="122">
        <v>1588.67</v>
      </c>
      <c r="H194" s="137">
        <v>1588.67</v>
      </c>
      <c r="I194" s="143">
        <v>1588.67</v>
      </c>
      <c r="J194" s="147">
        <v>1588.67</v>
      </c>
      <c r="K194" s="161">
        <v>1588.67</v>
      </c>
      <c r="L194" s="184">
        <v>1588.67</v>
      </c>
      <c r="M194" s="72">
        <v>1588.67</v>
      </c>
      <c r="N194" s="45">
        <f t="shared" si="2"/>
        <v>19064.04</v>
      </c>
    </row>
    <row r="195" spans="1:14" x14ac:dyDescent="0.2">
      <c r="A195" s="50" t="s">
        <v>187</v>
      </c>
      <c r="B195" s="101">
        <v>191.97</v>
      </c>
      <c r="C195" s="184">
        <v>191.97</v>
      </c>
      <c r="D195" s="45">
        <v>191.97</v>
      </c>
      <c r="E195" s="45">
        <v>191.97</v>
      </c>
      <c r="F195" s="117">
        <v>191.97</v>
      </c>
      <c r="G195" s="122">
        <v>191.97</v>
      </c>
      <c r="H195" s="137">
        <v>191.97</v>
      </c>
      <c r="I195" s="143">
        <v>191.97</v>
      </c>
      <c r="J195" s="147">
        <v>191.97</v>
      </c>
      <c r="K195" s="161">
        <v>191.97</v>
      </c>
      <c r="L195" s="184">
        <v>191.97</v>
      </c>
      <c r="M195" s="72">
        <v>191.97</v>
      </c>
      <c r="N195" s="45">
        <f t="shared" si="2"/>
        <v>2303.64</v>
      </c>
    </row>
    <row r="196" spans="1:14" x14ac:dyDescent="0.2">
      <c r="A196" s="50"/>
      <c r="B196" s="101"/>
      <c r="C196" s="184"/>
      <c r="D196" s="45"/>
      <c r="E196" s="45"/>
      <c r="F196" s="117"/>
      <c r="G196" s="122"/>
      <c r="H196" s="137"/>
      <c r="I196" s="143"/>
      <c r="J196" s="147"/>
      <c r="K196" s="161"/>
      <c r="L196" s="184"/>
      <c r="M196" s="72"/>
      <c r="N196" s="45"/>
    </row>
    <row r="197" spans="1:14" x14ac:dyDescent="0.2">
      <c r="A197" s="49" t="s">
        <v>68</v>
      </c>
      <c r="B197" s="101"/>
      <c r="C197" s="184"/>
      <c r="D197" s="45"/>
      <c r="E197" s="45"/>
      <c r="F197" s="117"/>
      <c r="G197" s="122"/>
      <c r="H197" s="137"/>
      <c r="I197" s="143"/>
      <c r="J197" s="147"/>
      <c r="K197" s="161"/>
      <c r="L197" s="184"/>
      <c r="M197" s="72"/>
      <c r="N197" s="45"/>
    </row>
    <row r="198" spans="1:14" x14ac:dyDescent="0.2">
      <c r="A198" s="50" t="s">
        <v>188</v>
      </c>
      <c r="B198" s="101">
        <v>1536282.6875998578</v>
      </c>
      <c r="C198" s="184">
        <v>1566812.9075998575</v>
      </c>
      <c r="D198" s="45">
        <v>1623073.9275998576</v>
      </c>
      <c r="E198" s="45">
        <v>1521586.1975998578</v>
      </c>
      <c r="F198" s="117">
        <v>1544429.337599857</v>
      </c>
      <c r="G198" s="122">
        <v>1612285.5575998577</v>
      </c>
      <c r="H198" s="137">
        <v>1509372.0975998575</v>
      </c>
      <c r="I198" s="143">
        <v>1470851.1175998577</v>
      </c>
      <c r="J198" s="147">
        <v>1676208.6375998575</v>
      </c>
      <c r="K198" s="161">
        <v>1582335.6575998573</v>
      </c>
      <c r="L198" s="184">
        <v>1622546.5975998568</v>
      </c>
      <c r="M198" s="72">
        <v>1713344.1775998576</v>
      </c>
      <c r="N198" s="45">
        <f t="shared" si="2"/>
        <v>18979128.901198294</v>
      </c>
    </row>
    <row r="199" spans="1:14" x14ac:dyDescent="0.2">
      <c r="A199" s="50"/>
      <c r="B199" s="101"/>
      <c r="C199" s="184"/>
      <c r="F199" s="117"/>
      <c r="G199" s="122"/>
      <c r="H199" s="137"/>
      <c r="I199" s="143"/>
      <c r="J199" s="147"/>
      <c r="K199" s="161"/>
      <c r="L199" s="184"/>
      <c r="M199" s="72"/>
    </row>
    <row r="200" spans="1:14" x14ac:dyDescent="0.2">
      <c r="A200" s="50" t="s">
        <v>189</v>
      </c>
      <c r="B200" s="101">
        <v>16117.4</v>
      </c>
      <c r="C200" s="184">
        <v>16434.91</v>
      </c>
      <c r="D200" s="45">
        <v>17020.03</v>
      </c>
      <c r="E200" s="45">
        <v>15964.56</v>
      </c>
      <c r="F200" s="117">
        <v>16202.22</v>
      </c>
      <c r="G200" s="122">
        <v>16908</v>
      </c>
      <c r="H200" s="137">
        <v>15837.58</v>
      </c>
      <c r="I200" s="143">
        <v>15436.92</v>
      </c>
      <c r="J200" s="147">
        <v>17572.88</v>
      </c>
      <c r="K200" s="161">
        <v>16596.490000000002</v>
      </c>
      <c r="L200" s="184">
        <v>17014.73</v>
      </c>
      <c r="M200" s="72">
        <v>17959.13</v>
      </c>
      <c r="N200" s="45">
        <f>SUM(B200:M200)</f>
        <v>199064.85</v>
      </c>
    </row>
    <row r="201" spans="1:14" x14ac:dyDescent="0.2">
      <c r="A201" s="50" t="s">
        <v>190</v>
      </c>
      <c r="B201" s="101">
        <v>44244.91</v>
      </c>
      <c r="C201" s="184">
        <v>45106.38</v>
      </c>
      <c r="D201" s="45">
        <v>46693.9</v>
      </c>
      <c r="E201" s="45">
        <v>43830.22</v>
      </c>
      <c r="F201" s="117">
        <v>44475.3</v>
      </c>
      <c r="G201" s="122">
        <v>46390.45</v>
      </c>
      <c r="H201" s="137">
        <v>43485.86</v>
      </c>
      <c r="I201" s="143">
        <v>42398.66</v>
      </c>
      <c r="J201" s="147">
        <v>48194.6</v>
      </c>
      <c r="K201" s="161">
        <v>45545.16</v>
      </c>
      <c r="L201" s="184">
        <v>46680.06</v>
      </c>
      <c r="M201" s="72">
        <v>49242.7</v>
      </c>
      <c r="N201" s="45">
        <f>SUM(B201:M201)</f>
        <v>546288.20000000007</v>
      </c>
    </row>
    <row r="202" spans="1:14" x14ac:dyDescent="0.2">
      <c r="A202" s="50"/>
      <c r="B202" s="101"/>
      <c r="C202" s="184"/>
      <c r="D202" s="45"/>
      <c r="E202" s="45"/>
      <c r="F202" s="117"/>
      <c r="G202" s="122"/>
      <c r="H202" s="137"/>
      <c r="I202" s="143"/>
      <c r="J202" s="147"/>
      <c r="K202" s="161"/>
      <c r="L202" s="184"/>
      <c r="M202" s="72"/>
      <c r="N202" s="45"/>
    </row>
    <row r="203" spans="1:14" x14ac:dyDescent="0.2">
      <c r="A203" s="49" t="s">
        <v>63</v>
      </c>
      <c r="B203" s="101"/>
      <c r="C203" s="184"/>
      <c r="D203" s="45"/>
      <c r="E203" s="45"/>
      <c r="F203" s="117"/>
      <c r="G203" s="122"/>
      <c r="H203" s="137"/>
      <c r="I203" s="143"/>
      <c r="J203" s="147"/>
      <c r="K203" s="161"/>
      <c r="L203" s="184"/>
      <c r="M203" s="72"/>
      <c r="N203" s="45"/>
    </row>
    <row r="204" spans="1:14" x14ac:dyDescent="0.2">
      <c r="A204" s="50" t="s">
        <v>64</v>
      </c>
      <c r="B204" s="101">
        <v>1109.2</v>
      </c>
      <c r="C204" s="184">
        <v>1131.6300000000001</v>
      </c>
      <c r="D204" s="45">
        <v>1172.98</v>
      </c>
      <c r="E204" s="45">
        <v>1098.4000000000001</v>
      </c>
      <c r="F204" s="117">
        <v>1115.1500000000001</v>
      </c>
      <c r="G204" s="122">
        <v>1164.99</v>
      </c>
      <c r="H204" s="137">
        <v>1089.4000000000001</v>
      </c>
      <c r="I204" s="143">
        <v>1061.1099999999999</v>
      </c>
      <c r="J204" s="147">
        <v>1211.94</v>
      </c>
      <c r="K204" s="161">
        <v>1142.99</v>
      </c>
      <c r="L204" s="184">
        <v>1172.53</v>
      </c>
      <c r="M204" s="72">
        <v>1239.22</v>
      </c>
      <c r="N204" s="45">
        <f t="shared" ref="N204:N213" si="3">SUM(B204:M204)</f>
        <v>13709.54</v>
      </c>
    </row>
    <row r="205" spans="1:14" x14ac:dyDescent="0.2">
      <c r="A205" s="50" t="s">
        <v>191</v>
      </c>
      <c r="B205" s="101">
        <v>58421.21</v>
      </c>
      <c r="C205" s="184">
        <v>59608.91</v>
      </c>
      <c r="D205" s="45">
        <v>61797.59</v>
      </c>
      <c r="E205" s="45">
        <v>57849.49</v>
      </c>
      <c r="F205" s="117">
        <v>58736.84</v>
      </c>
      <c r="G205" s="122">
        <v>61375.46</v>
      </c>
      <c r="H205" s="137">
        <v>57373.62</v>
      </c>
      <c r="I205" s="143">
        <v>55875.71</v>
      </c>
      <c r="J205" s="147">
        <v>63861.15</v>
      </c>
      <c r="K205" s="161">
        <v>60210.85</v>
      </c>
      <c r="L205" s="184">
        <v>61774.47</v>
      </c>
      <c r="M205" s="72">
        <v>65305.18</v>
      </c>
      <c r="N205" s="45">
        <f t="shared" si="3"/>
        <v>722190.48</v>
      </c>
    </row>
    <row r="206" spans="1:14" x14ac:dyDescent="0.2">
      <c r="A206" s="50" t="s">
        <v>192</v>
      </c>
      <c r="B206" s="101">
        <v>8551.9699999999993</v>
      </c>
      <c r="C206" s="184">
        <v>8712.27</v>
      </c>
      <c r="D206" s="45">
        <v>9007.67</v>
      </c>
      <c r="E206" s="45">
        <v>8474.81</v>
      </c>
      <c r="F206" s="117">
        <v>8595.1</v>
      </c>
      <c r="G206" s="122">
        <v>8951.7000000000007</v>
      </c>
      <c r="H206" s="137">
        <v>8410.8700000000008</v>
      </c>
      <c r="I206" s="143">
        <v>8208.44</v>
      </c>
      <c r="J206" s="147">
        <v>9287.6200000000008</v>
      </c>
      <c r="K206" s="161">
        <v>8794.31</v>
      </c>
      <c r="L206" s="184">
        <v>9005.6200000000008</v>
      </c>
      <c r="M206" s="72">
        <v>9482.77</v>
      </c>
      <c r="N206" s="45">
        <f t="shared" si="3"/>
        <v>105483.14999999998</v>
      </c>
    </row>
    <row r="207" spans="1:14" x14ac:dyDescent="0.2">
      <c r="A207" s="50" t="s">
        <v>193</v>
      </c>
      <c r="B207" s="101">
        <v>7504.81</v>
      </c>
      <c r="C207" s="184">
        <v>7646.37</v>
      </c>
      <c r="D207" s="45">
        <v>7907.24</v>
      </c>
      <c r="E207" s="45">
        <v>7436.67</v>
      </c>
      <c r="F207" s="117">
        <v>7542.87</v>
      </c>
      <c r="G207" s="122">
        <v>7857.75</v>
      </c>
      <c r="H207" s="137">
        <v>7380.19</v>
      </c>
      <c r="I207" s="143">
        <v>7201.44</v>
      </c>
      <c r="J207" s="147">
        <v>8154.38</v>
      </c>
      <c r="K207" s="161">
        <v>7718.77</v>
      </c>
      <c r="L207" s="184">
        <v>7905.37</v>
      </c>
      <c r="M207" s="72">
        <v>8326.7099999999991</v>
      </c>
      <c r="N207" s="45">
        <f t="shared" si="3"/>
        <v>92582.57</v>
      </c>
    </row>
    <row r="208" spans="1:14" x14ac:dyDescent="0.2">
      <c r="A208" s="50" t="s">
        <v>194</v>
      </c>
      <c r="B208" s="101">
        <v>16664.04</v>
      </c>
      <c r="C208" s="184">
        <v>16988.310000000001</v>
      </c>
      <c r="D208" s="45">
        <v>17585.86</v>
      </c>
      <c r="E208" s="45">
        <v>16507.95</v>
      </c>
      <c r="F208" s="117">
        <v>16750.87</v>
      </c>
      <c r="G208" s="122">
        <v>17471.830000000002</v>
      </c>
      <c r="H208" s="137">
        <v>16378.39</v>
      </c>
      <c r="I208" s="143">
        <v>15969.11</v>
      </c>
      <c r="J208" s="147">
        <v>18151.009999999998</v>
      </c>
      <c r="K208" s="161">
        <v>17153.62</v>
      </c>
      <c r="L208" s="184">
        <v>17580.849999999999</v>
      </c>
      <c r="M208" s="72">
        <v>18545.57</v>
      </c>
      <c r="N208" s="45">
        <f t="shared" si="3"/>
        <v>205747.41</v>
      </c>
    </row>
    <row r="209" spans="1:14" x14ac:dyDescent="0.2">
      <c r="A209" s="50" t="s">
        <v>195</v>
      </c>
      <c r="B209" s="101">
        <v>9645.24</v>
      </c>
      <c r="C209" s="184">
        <v>9840.73</v>
      </c>
      <c r="D209" s="45">
        <v>10200.98</v>
      </c>
      <c r="E209" s="45">
        <v>9551.1299999999992</v>
      </c>
      <c r="F209" s="117">
        <v>9697.1299999999992</v>
      </c>
      <c r="G209" s="122">
        <v>10131.379999999999</v>
      </c>
      <c r="H209" s="137">
        <v>9472.77</v>
      </c>
      <c r="I209" s="143">
        <v>9226.25</v>
      </c>
      <c r="J209" s="147">
        <v>10540.47</v>
      </c>
      <c r="K209" s="161">
        <v>9939.7099999999991</v>
      </c>
      <c r="L209" s="184">
        <v>10197.049999999999</v>
      </c>
      <c r="M209" s="72">
        <v>10778.12</v>
      </c>
      <c r="N209" s="45">
        <f t="shared" si="3"/>
        <v>119220.96</v>
      </c>
    </row>
    <row r="210" spans="1:14" x14ac:dyDescent="0.2">
      <c r="A210" s="50" t="s">
        <v>196</v>
      </c>
      <c r="B210" s="101">
        <v>6053.33</v>
      </c>
      <c r="C210" s="184">
        <v>6167.34</v>
      </c>
      <c r="D210" s="45">
        <v>6377.44</v>
      </c>
      <c r="E210" s="45">
        <v>5998.44</v>
      </c>
      <c r="F210" s="117">
        <v>6084.01</v>
      </c>
      <c r="G210" s="122">
        <v>6337.64</v>
      </c>
      <c r="H210" s="137">
        <v>5952.98</v>
      </c>
      <c r="I210" s="143">
        <v>5808.99</v>
      </c>
      <c r="J210" s="147">
        <v>6576.57</v>
      </c>
      <c r="K210" s="161">
        <v>6225.7</v>
      </c>
      <c r="L210" s="184">
        <v>6376</v>
      </c>
      <c r="M210" s="72">
        <v>6715.38</v>
      </c>
      <c r="N210" s="45">
        <f t="shared" si="3"/>
        <v>74673.819999999992</v>
      </c>
    </row>
    <row r="211" spans="1:14" x14ac:dyDescent="0.2">
      <c r="A211" s="50" t="s">
        <v>197</v>
      </c>
      <c r="B211" s="101">
        <v>30988.43</v>
      </c>
      <c r="C211" s="184">
        <v>31571.53</v>
      </c>
      <c r="D211" s="45">
        <v>32646.07</v>
      </c>
      <c r="E211" s="45">
        <v>30707.74</v>
      </c>
      <c r="F211" s="117">
        <v>31145.31</v>
      </c>
      <c r="G211" s="122">
        <v>32442.43</v>
      </c>
      <c r="H211" s="137">
        <v>30475.17</v>
      </c>
      <c r="I211" s="143">
        <v>29738.81</v>
      </c>
      <c r="J211" s="147">
        <v>33664.370000000003</v>
      </c>
      <c r="K211" s="161">
        <v>31869.919999999998</v>
      </c>
      <c r="L211" s="184">
        <v>32638.58</v>
      </c>
      <c r="M211" s="72">
        <v>34374.239999999998</v>
      </c>
      <c r="N211" s="45">
        <f t="shared" si="3"/>
        <v>382262.6</v>
      </c>
    </row>
    <row r="212" spans="1:14" x14ac:dyDescent="0.2">
      <c r="A212" s="50"/>
      <c r="B212" s="101"/>
      <c r="C212" s="184"/>
      <c r="D212" s="45"/>
      <c r="E212" s="45"/>
      <c r="F212" s="117"/>
      <c r="G212" s="122"/>
      <c r="H212" s="137"/>
      <c r="I212" s="143"/>
      <c r="J212" s="147"/>
      <c r="K212" s="161"/>
      <c r="L212" s="184"/>
      <c r="M212" s="72"/>
      <c r="N212" s="45"/>
    </row>
    <row r="213" spans="1:14" x14ac:dyDescent="0.2">
      <c r="A213" s="51" t="s">
        <v>198</v>
      </c>
      <c r="B213" s="102">
        <v>1737363.8675998575</v>
      </c>
      <c r="C213" s="67">
        <v>1771801.9275998573</v>
      </c>
      <c r="D213" s="52">
        <v>1835264.3275998575</v>
      </c>
      <c r="E213" s="52">
        <v>1720786.2475998574</v>
      </c>
      <c r="F213" s="118">
        <v>1746554.7775998572</v>
      </c>
      <c r="G213" s="123">
        <v>1823097.8275998572</v>
      </c>
      <c r="H213" s="138">
        <v>1707009.5675998575</v>
      </c>
      <c r="I213" s="144">
        <v>1663557.1975998576</v>
      </c>
      <c r="J213" s="148">
        <v>1895204.2675998574</v>
      </c>
      <c r="K213" s="162">
        <v>1789313.8175998572</v>
      </c>
      <c r="L213" s="67">
        <v>1834672.4975998572</v>
      </c>
      <c r="M213" s="67">
        <v>1937093.8375998572</v>
      </c>
      <c r="N213" s="52">
        <f t="shared" si="3"/>
        <v>21461720.161198292</v>
      </c>
    </row>
    <row r="214" spans="1:14" x14ac:dyDescent="0.2">
      <c r="A214" s="53"/>
      <c r="B214" s="101"/>
      <c r="C214" s="184"/>
      <c r="D214" s="45"/>
      <c r="E214" s="45"/>
      <c r="F214" s="117"/>
      <c r="G214" s="122"/>
      <c r="H214" s="137"/>
      <c r="I214" s="143"/>
      <c r="J214" s="147"/>
      <c r="K214" s="161"/>
      <c r="L214" s="184"/>
      <c r="M214" s="72"/>
      <c r="N214" s="52"/>
    </row>
    <row r="215" spans="1:14" x14ac:dyDescent="0.2">
      <c r="A215" s="49" t="s">
        <v>199</v>
      </c>
      <c r="B215" s="101"/>
      <c r="C215" s="184"/>
      <c r="D215" s="45"/>
      <c r="E215" s="45"/>
      <c r="F215" s="117"/>
      <c r="G215" s="122"/>
      <c r="H215" s="137"/>
      <c r="I215" s="143"/>
      <c r="J215" s="147"/>
      <c r="K215" s="161"/>
      <c r="L215" s="184"/>
      <c r="M215" s="72"/>
      <c r="N215" s="45"/>
    </row>
    <row r="216" spans="1:14" x14ac:dyDescent="0.2">
      <c r="A216" s="49" t="s">
        <v>68</v>
      </c>
      <c r="B216" s="101"/>
      <c r="C216" s="184"/>
      <c r="D216" s="45"/>
      <c r="E216" s="45"/>
      <c r="F216" s="117"/>
      <c r="G216" s="122"/>
      <c r="H216" s="137"/>
      <c r="I216" s="143"/>
      <c r="J216" s="147"/>
      <c r="K216" s="161"/>
      <c r="L216" s="184"/>
      <c r="M216" s="72"/>
      <c r="N216" s="45"/>
    </row>
    <row r="217" spans="1:14" x14ac:dyDescent="0.2">
      <c r="A217" s="50" t="s">
        <v>200</v>
      </c>
      <c r="B217" s="101">
        <v>189541.46766117853</v>
      </c>
      <c r="C217" s="184">
        <v>178993.69766117856</v>
      </c>
      <c r="D217" s="45">
        <v>209790.27766117858</v>
      </c>
      <c r="E217" s="45">
        <v>185889.22766117853</v>
      </c>
      <c r="F217" s="117">
        <v>194582.62766117856</v>
      </c>
      <c r="G217" s="122">
        <v>224807.98766117854</v>
      </c>
      <c r="H217" s="137">
        <v>197241.78766117853</v>
      </c>
      <c r="I217" s="143">
        <v>176477.94766117854</v>
      </c>
      <c r="J217" s="147">
        <v>216322.28766117853</v>
      </c>
      <c r="K217" s="161">
        <v>185824.19766117854</v>
      </c>
      <c r="L217" s="184">
        <v>209425.04766117857</v>
      </c>
      <c r="M217" s="72">
        <v>213373.45766117855</v>
      </c>
      <c r="N217" s="45">
        <f t="shared" ref="N217:N280" si="4">SUM(B217:M217)</f>
        <v>2382270.0119341426</v>
      </c>
    </row>
    <row r="218" spans="1:14" x14ac:dyDescent="0.2">
      <c r="A218" s="50"/>
      <c r="B218" s="101"/>
      <c r="C218" s="184"/>
      <c r="D218" s="45"/>
      <c r="E218" s="45"/>
      <c r="F218" s="117"/>
      <c r="G218" s="122"/>
      <c r="H218" s="137"/>
      <c r="I218" s="143"/>
      <c r="J218" s="147"/>
      <c r="K218" s="161"/>
      <c r="L218" s="184"/>
      <c r="M218" s="72"/>
      <c r="N218" s="45"/>
    </row>
    <row r="219" spans="1:14" x14ac:dyDescent="0.2">
      <c r="A219" s="49" t="s">
        <v>63</v>
      </c>
      <c r="B219" s="101"/>
      <c r="C219" s="184"/>
      <c r="D219" s="45"/>
      <c r="E219" s="45"/>
      <c r="F219" s="117"/>
      <c r="G219" s="122"/>
      <c r="H219" s="137"/>
      <c r="I219" s="143"/>
      <c r="J219" s="147"/>
      <c r="K219" s="161"/>
      <c r="L219" s="184"/>
      <c r="M219" s="72"/>
      <c r="N219" s="45"/>
    </row>
    <row r="220" spans="1:14" x14ac:dyDescent="0.2">
      <c r="A220" s="50" t="s">
        <v>201</v>
      </c>
      <c r="B220" s="101">
        <v>11225.94</v>
      </c>
      <c r="C220" s="184">
        <v>10601.23</v>
      </c>
      <c r="D220" s="45">
        <v>12425.21</v>
      </c>
      <c r="E220" s="45">
        <v>11009.63</v>
      </c>
      <c r="F220" s="117">
        <v>11524.51</v>
      </c>
      <c r="G220" s="122">
        <v>13311.78</v>
      </c>
      <c r="H220" s="137">
        <v>11681.53</v>
      </c>
      <c r="I220" s="143">
        <v>10452.23</v>
      </c>
      <c r="J220" s="147">
        <v>12811.72</v>
      </c>
      <c r="K220" s="161">
        <v>11005.77</v>
      </c>
      <c r="L220" s="184">
        <v>12402.37</v>
      </c>
      <c r="M220" s="72">
        <v>12631.4</v>
      </c>
      <c r="N220" s="45">
        <f t="shared" si="4"/>
        <v>141083.32</v>
      </c>
    </row>
    <row r="221" spans="1:14" x14ac:dyDescent="0.2">
      <c r="A221" s="50"/>
      <c r="B221" s="101"/>
      <c r="C221" s="184"/>
      <c r="D221" s="45"/>
      <c r="E221" s="45"/>
      <c r="F221" s="117"/>
      <c r="G221" s="122"/>
      <c r="H221" s="137"/>
      <c r="I221" s="143"/>
      <c r="J221" s="147"/>
      <c r="K221" s="161"/>
      <c r="L221" s="184"/>
      <c r="M221" s="72"/>
      <c r="N221" s="45"/>
    </row>
    <row r="222" spans="1:14" x14ac:dyDescent="0.2">
      <c r="A222" s="51" t="s">
        <v>202</v>
      </c>
      <c r="B222" s="102">
        <v>200767.40766117853</v>
      </c>
      <c r="C222" s="67">
        <v>189594.92766117858</v>
      </c>
      <c r="D222" s="52">
        <v>222215.48766117857</v>
      </c>
      <c r="E222" s="52">
        <v>196898.85766117854</v>
      </c>
      <c r="F222" s="118">
        <v>206107.13766117857</v>
      </c>
      <c r="G222" s="123">
        <v>238119.76766117854</v>
      </c>
      <c r="H222" s="176">
        <v>208923.31766117853</v>
      </c>
      <c r="I222" s="176">
        <v>186930.17766117855</v>
      </c>
      <c r="J222" s="176">
        <v>229134.00766117853</v>
      </c>
      <c r="K222" s="176">
        <v>196829.96766117853</v>
      </c>
      <c r="L222" s="67">
        <v>221827.41766117857</v>
      </c>
      <c r="M222" s="67">
        <v>226004.85766117854</v>
      </c>
      <c r="N222" s="52">
        <f t="shared" si="4"/>
        <v>2523353.3319341424</v>
      </c>
    </row>
    <row r="223" spans="1:14" x14ac:dyDescent="0.2">
      <c r="A223" s="53"/>
      <c r="B223" s="101"/>
      <c r="C223" s="184"/>
      <c r="D223" s="45"/>
      <c r="E223" s="45"/>
      <c r="F223" s="117"/>
      <c r="G223" s="122"/>
      <c r="H223" s="137"/>
      <c r="I223" s="143"/>
      <c r="J223" s="147"/>
      <c r="K223" s="161"/>
      <c r="L223" s="184"/>
      <c r="M223" s="72"/>
      <c r="N223" s="45"/>
    </row>
    <row r="224" spans="1:14" x14ac:dyDescent="0.2">
      <c r="A224" s="49" t="s">
        <v>203</v>
      </c>
      <c r="B224" s="101"/>
      <c r="C224" s="184"/>
      <c r="D224" s="45"/>
      <c r="E224" s="45"/>
      <c r="F224" s="117"/>
      <c r="G224" s="122"/>
      <c r="H224" s="137"/>
      <c r="I224" s="143"/>
      <c r="J224" s="147"/>
      <c r="K224" s="161"/>
      <c r="L224" s="184"/>
      <c r="M224" s="72"/>
      <c r="N224" s="45"/>
    </row>
    <row r="225" spans="1:14" x14ac:dyDescent="0.2">
      <c r="A225" s="49" t="s">
        <v>68</v>
      </c>
      <c r="B225" s="101"/>
      <c r="C225" s="184"/>
      <c r="D225" s="45"/>
      <c r="E225" s="45"/>
      <c r="F225" s="117"/>
      <c r="G225" s="122"/>
      <c r="H225" s="137"/>
      <c r="I225" s="143"/>
      <c r="J225" s="147"/>
      <c r="K225" s="161"/>
      <c r="L225" s="184"/>
      <c r="M225" s="72"/>
      <c r="N225" s="45"/>
    </row>
    <row r="226" spans="1:14" x14ac:dyDescent="0.2">
      <c r="A226" s="50" t="s">
        <v>204</v>
      </c>
      <c r="B226" s="101">
        <v>1395197.11</v>
      </c>
      <c r="C226" s="184">
        <v>1293536.2200000002</v>
      </c>
      <c r="D226" s="45">
        <v>1578937.8400000003</v>
      </c>
      <c r="E226" s="45">
        <v>1425014.6400000006</v>
      </c>
      <c r="F226" s="117">
        <v>1377552.17</v>
      </c>
      <c r="G226" s="122">
        <v>1765469.7900000003</v>
      </c>
      <c r="H226" s="137">
        <v>1330702.1200000001</v>
      </c>
      <c r="I226" s="143">
        <v>1294066.3300000005</v>
      </c>
      <c r="J226" s="147">
        <v>1792343.91</v>
      </c>
      <c r="K226" s="161">
        <v>1574654.5500000005</v>
      </c>
      <c r="L226" s="184">
        <v>1712745.18</v>
      </c>
      <c r="M226" s="72">
        <v>2058997.4099999997</v>
      </c>
      <c r="N226" s="45">
        <f t="shared" si="4"/>
        <v>18599217.27</v>
      </c>
    </row>
    <row r="227" spans="1:14" x14ac:dyDescent="0.2">
      <c r="A227" s="50"/>
      <c r="B227" s="101"/>
      <c r="C227" s="184"/>
      <c r="D227" s="45"/>
      <c r="E227" s="45"/>
      <c r="F227" s="117"/>
      <c r="G227" s="122"/>
      <c r="H227" s="137"/>
      <c r="I227" s="143"/>
      <c r="J227" s="147"/>
      <c r="K227" s="161"/>
      <c r="L227" s="184"/>
      <c r="M227" s="72"/>
      <c r="N227" s="45"/>
    </row>
    <row r="228" spans="1:14" x14ac:dyDescent="0.2">
      <c r="A228" s="50" t="s">
        <v>205</v>
      </c>
      <c r="B228" s="101">
        <v>13325.95</v>
      </c>
      <c r="C228" s="184">
        <v>12354.96</v>
      </c>
      <c r="D228" s="45">
        <v>15080.92</v>
      </c>
      <c r="E228" s="45">
        <v>13610.75</v>
      </c>
      <c r="F228" s="117">
        <v>13157.42</v>
      </c>
      <c r="G228" s="122">
        <v>16807.599999999999</v>
      </c>
      <c r="H228" s="137">
        <v>12709.94</v>
      </c>
      <c r="I228" s="143">
        <v>12360.02</v>
      </c>
      <c r="J228" s="147">
        <v>17092.189999999999</v>
      </c>
      <c r="K228" s="161">
        <v>14970.52</v>
      </c>
      <c r="L228" s="184">
        <v>16207.81</v>
      </c>
      <c r="M228" s="72">
        <v>19310.23</v>
      </c>
      <c r="N228" s="45">
        <f t="shared" si="4"/>
        <v>176988.31000000003</v>
      </c>
    </row>
    <row r="229" spans="1:14" x14ac:dyDescent="0.2">
      <c r="A229" s="50" t="s">
        <v>206</v>
      </c>
      <c r="B229" s="101">
        <v>44190.27</v>
      </c>
      <c r="C229" s="184">
        <v>40970.35</v>
      </c>
      <c r="D229" s="45">
        <v>50009.919999999998</v>
      </c>
      <c r="E229" s="45">
        <v>45134.69</v>
      </c>
      <c r="F229" s="117">
        <v>43631.4</v>
      </c>
      <c r="G229" s="122">
        <v>55832.74</v>
      </c>
      <c r="H229" s="137">
        <v>42147.51</v>
      </c>
      <c r="I229" s="143">
        <v>40987.14</v>
      </c>
      <c r="J229" s="147">
        <v>56727.22</v>
      </c>
      <c r="K229" s="161">
        <v>49766.44</v>
      </c>
      <c r="L229" s="184">
        <v>54013.53</v>
      </c>
      <c r="M229" s="72">
        <v>64662.8</v>
      </c>
      <c r="N229" s="45">
        <f t="shared" si="4"/>
        <v>588074.01</v>
      </c>
    </row>
    <row r="230" spans="1:14" x14ac:dyDescent="0.2">
      <c r="A230" s="50" t="s">
        <v>207</v>
      </c>
      <c r="B230" s="101">
        <v>10737.3</v>
      </c>
      <c r="C230" s="184">
        <v>9954.92</v>
      </c>
      <c r="D230" s="45">
        <v>12151.35</v>
      </c>
      <c r="E230" s="45">
        <v>10966.77</v>
      </c>
      <c r="F230" s="117">
        <v>10601.5</v>
      </c>
      <c r="G230" s="122">
        <v>13566.17</v>
      </c>
      <c r="H230" s="137">
        <v>10240.950000000001</v>
      </c>
      <c r="I230" s="143">
        <v>9959</v>
      </c>
      <c r="J230" s="147">
        <v>13783.51</v>
      </c>
      <c r="K230" s="161">
        <v>12092.19</v>
      </c>
      <c r="L230" s="184">
        <v>13124.15</v>
      </c>
      <c r="M230" s="72">
        <v>15711.71</v>
      </c>
      <c r="N230" s="45">
        <f t="shared" si="4"/>
        <v>142889.51999999999</v>
      </c>
    </row>
    <row r="231" spans="1:14" x14ac:dyDescent="0.2">
      <c r="A231" s="50" t="s">
        <v>208</v>
      </c>
      <c r="B231" s="101">
        <v>608.09</v>
      </c>
      <c r="C231" s="184">
        <v>563.78</v>
      </c>
      <c r="D231" s="45">
        <v>688.17</v>
      </c>
      <c r="E231" s="45">
        <v>621.08000000000004</v>
      </c>
      <c r="F231" s="117">
        <v>600.4</v>
      </c>
      <c r="G231" s="122">
        <v>770.63</v>
      </c>
      <c r="H231" s="137">
        <v>579.98</v>
      </c>
      <c r="I231" s="143">
        <v>564.01</v>
      </c>
      <c r="J231" s="147">
        <v>781.75</v>
      </c>
      <c r="K231" s="161">
        <v>687.77</v>
      </c>
      <c r="L231" s="184">
        <v>749.68</v>
      </c>
      <c r="M231" s="72">
        <v>904.91</v>
      </c>
      <c r="N231" s="45">
        <f t="shared" si="4"/>
        <v>8120.25</v>
      </c>
    </row>
    <row r="232" spans="1:14" x14ac:dyDescent="0.2">
      <c r="A232" s="50" t="s">
        <v>209</v>
      </c>
      <c r="B232" s="101">
        <v>88819.71</v>
      </c>
      <c r="C232" s="184">
        <v>82347.87</v>
      </c>
      <c r="D232" s="45">
        <v>100516.84</v>
      </c>
      <c r="E232" s="45">
        <v>90717.93</v>
      </c>
      <c r="F232" s="117">
        <v>87696.42</v>
      </c>
      <c r="G232" s="122">
        <v>112546.19</v>
      </c>
      <c r="H232" s="137">
        <v>84713.89</v>
      </c>
      <c r="I232" s="143">
        <v>82381.62</v>
      </c>
      <c r="J232" s="147">
        <v>114178.53</v>
      </c>
      <c r="K232" s="161">
        <v>100439.62</v>
      </c>
      <c r="L232" s="184">
        <v>109460.3</v>
      </c>
      <c r="M232" s="72">
        <v>132078.98000000001</v>
      </c>
      <c r="N232" s="45">
        <f t="shared" si="4"/>
        <v>1185897.8999999999</v>
      </c>
    </row>
    <row r="233" spans="1:14" x14ac:dyDescent="0.2">
      <c r="A233" s="50" t="s">
        <v>210</v>
      </c>
      <c r="B233" s="101">
        <v>31486.74</v>
      </c>
      <c r="C233" s="184">
        <v>29192.46</v>
      </c>
      <c r="D233" s="45">
        <v>35633.39</v>
      </c>
      <c r="E233" s="45">
        <v>32159.66</v>
      </c>
      <c r="F233" s="117">
        <v>31088.53</v>
      </c>
      <c r="G233" s="122">
        <v>40084.730000000003</v>
      </c>
      <c r="H233" s="137">
        <v>30031.22</v>
      </c>
      <c r="I233" s="143">
        <v>29204.42</v>
      </c>
      <c r="J233" s="147">
        <v>40568.449999999997</v>
      </c>
      <c r="K233" s="161">
        <v>35842.449999999997</v>
      </c>
      <c r="L233" s="184">
        <v>39318.11</v>
      </c>
      <c r="M233" s="72">
        <v>48033.06</v>
      </c>
      <c r="N233" s="45">
        <f t="shared" si="4"/>
        <v>422643.22000000003</v>
      </c>
    </row>
    <row r="234" spans="1:14" x14ac:dyDescent="0.2">
      <c r="A234" s="50" t="s">
        <v>211</v>
      </c>
      <c r="B234" s="101">
        <v>52752.65</v>
      </c>
      <c r="C234" s="184">
        <v>48908.83</v>
      </c>
      <c r="D234" s="45">
        <v>59699.92</v>
      </c>
      <c r="E234" s="45">
        <v>53880.05</v>
      </c>
      <c r="F234" s="117">
        <v>52085.49</v>
      </c>
      <c r="G234" s="122">
        <v>70801.09</v>
      </c>
      <c r="H234" s="137">
        <v>50314.080000000002</v>
      </c>
      <c r="I234" s="143">
        <v>48928.87</v>
      </c>
      <c r="J234" s="147">
        <v>69760.710000000006</v>
      </c>
      <c r="K234" s="161">
        <v>64658.64</v>
      </c>
      <c r="L234" s="184">
        <v>75896.789999999994</v>
      </c>
      <c r="M234" s="72">
        <v>104075.6</v>
      </c>
      <c r="N234" s="45">
        <f t="shared" si="4"/>
        <v>751762.72000000009</v>
      </c>
    </row>
    <row r="235" spans="1:14" x14ac:dyDescent="0.2">
      <c r="A235" s="50"/>
      <c r="B235" s="101"/>
      <c r="C235" s="184"/>
      <c r="D235" s="45"/>
      <c r="E235" s="45"/>
      <c r="F235" s="117"/>
      <c r="G235" s="122"/>
      <c r="H235" s="137"/>
      <c r="I235" s="143"/>
      <c r="J235" s="147"/>
      <c r="K235" s="161"/>
      <c r="L235" s="184"/>
      <c r="M235" s="72"/>
      <c r="N235" s="45"/>
    </row>
    <row r="236" spans="1:14" x14ac:dyDescent="0.2">
      <c r="A236" s="49" t="s">
        <v>63</v>
      </c>
      <c r="B236" s="101"/>
      <c r="C236" s="184"/>
      <c r="D236" s="45"/>
      <c r="E236" s="45"/>
      <c r="F236" s="117"/>
      <c r="G236" s="122"/>
      <c r="H236" s="137"/>
      <c r="I236" s="143"/>
      <c r="J236" s="147"/>
      <c r="K236" s="161"/>
      <c r="L236" s="184"/>
      <c r="M236" s="72"/>
      <c r="N236" s="45"/>
    </row>
    <row r="237" spans="1:14" x14ac:dyDescent="0.2">
      <c r="A237" s="50" t="s">
        <v>212</v>
      </c>
      <c r="B237" s="101">
        <v>1067.4100000000001</v>
      </c>
      <c r="C237" s="184">
        <v>989.63</v>
      </c>
      <c r="D237" s="45">
        <v>1207.98</v>
      </c>
      <c r="E237" s="45">
        <v>1090.22</v>
      </c>
      <c r="F237" s="117">
        <v>1053.9100000000001</v>
      </c>
      <c r="G237" s="122">
        <v>1346.99</v>
      </c>
      <c r="H237" s="137">
        <v>1018.06</v>
      </c>
      <c r="I237" s="143">
        <v>990.03</v>
      </c>
      <c r="J237" s="147">
        <v>1369.43</v>
      </c>
      <c r="K237" s="161">
        <v>1200.02</v>
      </c>
      <c r="L237" s="184">
        <v>1300.17</v>
      </c>
      <c r="M237" s="72">
        <v>1551.29</v>
      </c>
      <c r="N237" s="45">
        <f t="shared" si="4"/>
        <v>14185.14</v>
      </c>
    </row>
    <row r="238" spans="1:14" x14ac:dyDescent="0.2">
      <c r="A238" s="50" t="s">
        <v>213</v>
      </c>
      <c r="B238" s="101">
        <v>750.41</v>
      </c>
      <c r="C238" s="184">
        <v>695.74</v>
      </c>
      <c r="D238" s="45">
        <v>849.24</v>
      </c>
      <c r="E238" s="45">
        <v>766.45</v>
      </c>
      <c r="F238" s="117">
        <v>740.92</v>
      </c>
      <c r="G238" s="122">
        <v>947.15</v>
      </c>
      <c r="H238" s="137">
        <v>715.73</v>
      </c>
      <c r="I238" s="143">
        <v>696.02</v>
      </c>
      <c r="J238" s="147">
        <v>962.83</v>
      </c>
      <c r="K238" s="161">
        <v>843.87</v>
      </c>
      <c r="L238" s="184">
        <v>914.55</v>
      </c>
      <c r="M238" s="72">
        <v>1091.76</v>
      </c>
      <c r="N238" s="45">
        <f t="shared" si="4"/>
        <v>9974.67</v>
      </c>
    </row>
    <row r="239" spans="1:14" x14ac:dyDescent="0.2">
      <c r="A239" s="50"/>
      <c r="B239" s="101"/>
      <c r="C239" s="184"/>
      <c r="D239" s="45"/>
      <c r="E239" s="45"/>
      <c r="F239" s="117"/>
      <c r="G239" s="122"/>
      <c r="H239" s="137"/>
      <c r="I239" s="143"/>
      <c r="J239" s="147"/>
      <c r="K239" s="161"/>
      <c r="L239" s="184"/>
      <c r="M239" s="72"/>
      <c r="N239" s="45"/>
    </row>
    <row r="240" spans="1:14" x14ac:dyDescent="0.2">
      <c r="A240" s="50" t="s">
        <v>214</v>
      </c>
      <c r="B240" s="101">
        <v>12015.15</v>
      </c>
      <c r="C240" s="184">
        <v>11139.67</v>
      </c>
      <c r="D240" s="45">
        <v>13597.48</v>
      </c>
      <c r="E240" s="45">
        <v>12271.93</v>
      </c>
      <c r="F240" s="117">
        <v>11863.19</v>
      </c>
      <c r="G240" s="122">
        <v>15215.03</v>
      </c>
      <c r="H240" s="137">
        <v>11459.73</v>
      </c>
      <c r="I240" s="143">
        <v>11144.23</v>
      </c>
      <c r="J240" s="147">
        <v>15440.79</v>
      </c>
      <c r="K240" s="161">
        <v>13574.72</v>
      </c>
      <c r="L240" s="184">
        <v>14780.53</v>
      </c>
      <c r="M240" s="72">
        <v>17803.990000000002</v>
      </c>
      <c r="N240" s="45">
        <f t="shared" si="4"/>
        <v>160306.44</v>
      </c>
    </row>
    <row r="241" spans="1:14" x14ac:dyDescent="0.2">
      <c r="A241" s="50" t="s">
        <v>215</v>
      </c>
      <c r="B241" s="101">
        <v>7028.71</v>
      </c>
      <c r="C241" s="184">
        <v>6516.57</v>
      </c>
      <c r="D241" s="45">
        <v>7954.36</v>
      </c>
      <c r="E241" s="45">
        <v>7178.93</v>
      </c>
      <c r="F241" s="117">
        <v>6939.82</v>
      </c>
      <c r="G241" s="122">
        <v>8900.6</v>
      </c>
      <c r="H241" s="137">
        <v>6703.8</v>
      </c>
      <c r="I241" s="143">
        <v>6519.24</v>
      </c>
      <c r="J241" s="147">
        <v>9032.67</v>
      </c>
      <c r="K241" s="161">
        <v>7941.04</v>
      </c>
      <c r="L241" s="184">
        <v>8646.43</v>
      </c>
      <c r="M241" s="72">
        <v>10415.120000000001</v>
      </c>
      <c r="N241" s="45">
        <f t="shared" si="4"/>
        <v>93777.289999999979</v>
      </c>
    </row>
    <row r="242" spans="1:14" x14ac:dyDescent="0.2">
      <c r="A242" s="50" t="s">
        <v>216</v>
      </c>
      <c r="B242" s="101">
        <v>3116.8</v>
      </c>
      <c r="C242" s="184">
        <v>2889.69</v>
      </c>
      <c r="D242" s="45">
        <v>3527.27</v>
      </c>
      <c r="E242" s="45">
        <v>3183.41</v>
      </c>
      <c r="F242" s="117">
        <v>3077.38</v>
      </c>
      <c r="G242" s="122">
        <v>3965.52</v>
      </c>
      <c r="H242" s="137">
        <v>2972.72</v>
      </c>
      <c r="I242" s="143">
        <v>2890.88</v>
      </c>
      <c r="J242" s="147">
        <v>4014.61</v>
      </c>
      <c r="K242" s="161">
        <v>3544.95</v>
      </c>
      <c r="L242" s="184">
        <v>3885.47</v>
      </c>
      <c r="M242" s="72">
        <v>4739.29</v>
      </c>
      <c r="N242" s="45">
        <f t="shared" si="4"/>
        <v>41807.990000000005</v>
      </c>
    </row>
    <row r="243" spans="1:14" x14ac:dyDescent="0.2">
      <c r="A243" s="50" t="s">
        <v>217</v>
      </c>
      <c r="B243" s="101">
        <v>357.34</v>
      </c>
      <c r="C243" s="184">
        <v>331.31</v>
      </c>
      <c r="D243" s="45">
        <v>404.4</v>
      </c>
      <c r="E243" s="45">
        <v>364.98</v>
      </c>
      <c r="F243" s="117">
        <v>352.82</v>
      </c>
      <c r="G243" s="122">
        <v>450.78</v>
      </c>
      <c r="H243" s="137">
        <v>340.82</v>
      </c>
      <c r="I243" s="143">
        <v>331.44</v>
      </c>
      <c r="J243" s="147">
        <v>458.38</v>
      </c>
      <c r="K243" s="161">
        <v>401.54</v>
      </c>
      <c r="L243" s="184">
        <v>434.84</v>
      </c>
      <c r="M243" s="72">
        <v>518.32000000000005</v>
      </c>
      <c r="N243" s="45">
        <f t="shared" si="4"/>
        <v>4746.97</v>
      </c>
    </row>
    <row r="244" spans="1:14" x14ac:dyDescent="0.2">
      <c r="A244" s="50"/>
      <c r="B244" s="101"/>
      <c r="C244" s="184"/>
      <c r="D244" s="45"/>
      <c r="E244" s="45"/>
      <c r="F244" s="117"/>
      <c r="G244" s="122"/>
      <c r="H244" s="137"/>
      <c r="I244" s="143"/>
      <c r="J244" s="147"/>
      <c r="K244" s="161"/>
      <c r="L244" s="184"/>
      <c r="M244" s="72"/>
      <c r="N244" s="45"/>
    </row>
    <row r="245" spans="1:14" x14ac:dyDescent="0.2">
      <c r="A245" s="51" t="s">
        <v>218</v>
      </c>
      <c r="B245" s="102">
        <v>1661453.64</v>
      </c>
      <c r="C245" s="67">
        <v>1540392</v>
      </c>
      <c r="D245" s="52">
        <v>1880259.08</v>
      </c>
      <c r="E245" s="52">
        <v>1696961.4900000002</v>
      </c>
      <c r="F245" s="118">
        <v>1640441.3699999994</v>
      </c>
      <c r="G245" s="123">
        <v>2106705.0099999998</v>
      </c>
      <c r="H245" s="138">
        <v>1584650.55</v>
      </c>
      <c r="I245" s="144">
        <v>1541023.2500000005</v>
      </c>
      <c r="J245" s="148">
        <v>2136514.98</v>
      </c>
      <c r="K245" s="162">
        <v>1880618.3200000003</v>
      </c>
      <c r="L245" s="67">
        <v>2051477.54</v>
      </c>
      <c r="M245" s="67">
        <v>2479894.4699999997</v>
      </c>
      <c r="N245" s="52">
        <f t="shared" si="4"/>
        <v>22200391.699999999</v>
      </c>
    </row>
    <row r="246" spans="1:14" x14ac:dyDescent="0.2">
      <c r="A246" s="53"/>
      <c r="B246" s="101"/>
      <c r="C246" s="184"/>
      <c r="D246" s="45"/>
      <c r="E246" s="45"/>
      <c r="F246" s="117"/>
      <c r="G246" s="122"/>
      <c r="H246" s="137"/>
      <c r="I246" s="143"/>
      <c r="J246" s="147"/>
      <c r="K246" s="161"/>
      <c r="L246" s="184"/>
      <c r="M246" s="72"/>
      <c r="N246" s="45"/>
    </row>
    <row r="247" spans="1:14" x14ac:dyDescent="0.2">
      <c r="A247" s="49" t="s">
        <v>219</v>
      </c>
      <c r="B247" s="101"/>
      <c r="C247" s="184"/>
      <c r="D247" s="45"/>
      <c r="E247" s="45"/>
      <c r="F247" s="117"/>
      <c r="G247" s="122"/>
      <c r="H247" s="137"/>
      <c r="I247" s="143"/>
      <c r="J247" s="147"/>
      <c r="K247" s="161"/>
      <c r="L247" s="184"/>
      <c r="M247" s="72"/>
      <c r="N247" s="45"/>
    </row>
    <row r="248" spans="1:14" x14ac:dyDescent="0.2">
      <c r="A248" s="49" t="s">
        <v>68</v>
      </c>
      <c r="B248" s="101"/>
      <c r="C248" s="184"/>
      <c r="D248" s="45"/>
      <c r="E248" s="45"/>
      <c r="F248" s="117"/>
      <c r="G248" s="122"/>
      <c r="H248" s="137"/>
      <c r="I248" s="143"/>
      <c r="J248" s="147"/>
      <c r="K248" s="161"/>
      <c r="L248" s="184"/>
      <c r="M248" s="72"/>
      <c r="N248" s="45"/>
    </row>
    <row r="249" spans="1:14" x14ac:dyDescent="0.2">
      <c r="A249" s="50" t="s">
        <v>220</v>
      </c>
      <c r="B249" s="101">
        <v>190358.68682768306</v>
      </c>
      <c r="C249" s="184">
        <v>191324.80682768306</v>
      </c>
      <c r="D249" s="45">
        <v>238008.04682768305</v>
      </c>
      <c r="E249" s="45">
        <v>200244.05682768306</v>
      </c>
      <c r="F249" s="117">
        <v>216056.32682768305</v>
      </c>
      <c r="G249" s="122">
        <v>269828.56682768313</v>
      </c>
      <c r="H249" s="137">
        <v>218683.26682768305</v>
      </c>
      <c r="I249" s="143">
        <v>181681.39682768306</v>
      </c>
      <c r="J249" s="147">
        <v>264516.40682768309</v>
      </c>
      <c r="K249" s="161">
        <v>207097.32682768311</v>
      </c>
      <c r="L249" s="184">
        <v>234147.45682768311</v>
      </c>
      <c r="M249" s="72">
        <v>263358.37682768307</v>
      </c>
      <c r="N249" s="45">
        <f t="shared" si="4"/>
        <v>2675304.721932197</v>
      </c>
    </row>
    <row r="250" spans="1:14" x14ac:dyDescent="0.2">
      <c r="A250" s="49"/>
      <c r="B250" s="101"/>
      <c r="C250" s="184"/>
      <c r="D250" s="45"/>
      <c r="E250" s="45"/>
      <c r="F250" s="117"/>
      <c r="G250" s="122"/>
      <c r="H250" s="137"/>
      <c r="I250" s="143"/>
      <c r="J250" s="147"/>
      <c r="K250" s="161"/>
      <c r="L250" s="184"/>
      <c r="M250" s="72"/>
      <c r="N250" s="45"/>
    </row>
    <row r="251" spans="1:14" x14ac:dyDescent="0.2">
      <c r="A251" s="50" t="s">
        <v>221</v>
      </c>
      <c r="B251" s="101">
        <v>35516.699999999997</v>
      </c>
      <c r="C251" s="184">
        <v>35696.949999999997</v>
      </c>
      <c r="D251" s="45">
        <v>44407.01</v>
      </c>
      <c r="E251" s="45">
        <v>37361.089999999997</v>
      </c>
      <c r="F251" s="117">
        <v>40311.300000000003</v>
      </c>
      <c r="G251" s="122">
        <v>50344</v>
      </c>
      <c r="H251" s="137">
        <v>40801.43</v>
      </c>
      <c r="I251" s="143">
        <v>33897.699999999997</v>
      </c>
      <c r="J251" s="147">
        <v>49293.73</v>
      </c>
      <c r="K251" s="161">
        <v>38639.75</v>
      </c>
      <c r="L251" s="184">
        <v>43647.27</v>
      </c>
      <c r="M251" s="72">
        <v>48777.82</v>
      </c>
      <c r="N251" s="45">
        <f t="shared" si="4"/>
        <v>498694.75</v>
      </c>
    </row>
    <row r="252" spans="1:14" x14ac:dyDescent="0.2">
      <c r="A252" s="50"/>
      <c r="B252" s="101"/>
      <c r="C252" s="184"/>
      <c r="D252" s="45"/>
      <c r="E252" s="45"/>
      <c r="F252" s="117"/>
      <c r="G252" s="122"/>
      <c r="H252" s="137"/>
      <c r="I252" s="143"/>
      <c r="J252" s="147"/>
      <c r="K252" s="161"/>
      <c r="L252" s="184"/>
      <c r="M252" s="72"/>
      <c r="N252" s="45"/>
    </row>
    <row r="253" spans="1:14" x14ac:dyDescent="0.2">
      <c r="A253" s="49" t="s">
        <v>63</v>
      </c>
      <c r="B253" s="101"/>
      <c r="C253" s="184"/>
      <c r="D253" s="45"/>
      <c r="E253" s="45"/>
      <c r="F253" s="117"/>
      <c r="G253" s="122"/>
      <c r="H253" s="137"/>
      <c r="I253" s="143"/>
      <c r="J253" s="147"/>
      <c r="K253" s="161"/>
      <c r="L253" s="184"/>
      <c r="M253" s="72"/>
      <c r="N253" s="45"/>
    </row>
    <row r="254" spans="1:14" x14ac:dyDescent="0.2">
      <c r="A254" s="50" t="s">
        <v>222</v>
      </c>
      <c r="B254" s="101">
        <v>24801.54</v>
      </c>
      <c r="C254" s="184">
        <v>24927.41</v>
      </c>
      <c r="D254" s="45">
        <v>31009.7</v>
      </c>
      <c r="E254" s="45">
        <v>26089.49</v>
      </c>
      <c r="F254" s="117">
        <v>28149.64</v>
      </c>
      <c r="G254" s="122">
        <v>35155.54</v>
      </c>
      <c r="H254" s="137">
        <v>28491.9</v>
      </c>
      <c r="I254" s="143">
        <v>23670.98</v>
      </c>
      <c r="J254" s="147">
        <v>34457.4</v>
      </c>
      <c r="K254" s="161">
        <v>26982.39</v>
      </c>
      <c r="L254" s="184">
        <v>30502.69</v>
      </c>
      <c r="M254" s="72">
        <v>34275.97</v>
      </c>
      <c r="N254" s="45">
        <f t="shared" si="4"/>
        <v>348514.65</v>
      </c>
    </row>
    <row r="255" spans="1:14" x14ac:dyDescent="0.2">
      <c r="A255" s="50"/>
      <c r="B255" s="101"/>
      <c r="C255" s="184"/>
      <c r="D255" s="45"/>
      <c r="E255" s="45"/>
      <c r="F255" s="117"/>
      <c r="G255" s="122"/>
      <c r="H255" s="137"/>
      <c r="I255" s="143"/>
      <c r="J255" s="147"/>
      <c r="K255" s="161"/>
      <c r="L255" s="184"/>
      <c r="M255" s="72"/>
      <c r="N255" s="45"/>
    </row>
    <row r="256" spans="1:14" x14ac:dyDescent="0.2">
      <c r="A256" s="51" t="s">
        <v>223</v>
      </c>
      <c r="B256" s="176">
        <v>250676.92682768308</v>
      </c>
      <c r="C256" s="67">
        <v>251949.16682768308</v>
      </c>
      <c r="D256" s="176">
        <v>313424.75682768307</v>
      </c>
      <c r="E256" s="176">
        <v>263694.63682768308</v>
      </c>
      <c r="F256" s="176">
        <v>284517.26682768308</v>
      </c>
      <c r="G256" s="176">
        <v>355328.10682768311</v>
      </c>
      <c r="H256" s="176">
        <v>287976.59682768304</v>
      </c>
      <c r="I256" s="176">
        <v>239250.07682768305</v>
      </c>
      <c r="J256" s="176">
        <v>348267.5368276831</v>
      </c>
      <c r="K256" s="176">
        <v>272719.46682768309</v>
      </c>
      <c r="L256" s="67">
        <v>308297.4168276831</v>
      </c>
      <c r="M256" s="67">
        <v>346412.1668276831</v>
      </c>
      <c r="N256" s="52">
        <f t="shared" si="4"/>
        <v>3522514.1219321974</v>
      </c>
    </row>
    <row r="257" spans="1:16" x14ac:dyDescent="0.2">
      <c r="A257" s="53"/>
      <c r="B257" s="101"/>
      <c r="C257" s="184"/>
      <c r="D257" s="45"/>
      <c r="E257" s="45"/>
      <c r="F257" s="117"/>
      <c r="G257" s="122"/>
      <c r="H257" s="137"/>
      <c r="I257" s="143"/>
      <c r="J257" s="147"/>
      <c r="K257" s="161"/>
      <c r="L257" s="184"/>
      <c r="M257" s="72"/>
      <c r="N257" s="45"/>
    </row>
    <row r="258" spans="1:16" x14ac:dyDescent="0.2">
      <c r="A258" s="49" t="s">
        <v>224</v>
      </c>
      <c r="B258" s="101"/>
      <c r="C258" s="184"/>
      <c r="D258" s="45"/>
      <c r="E258" s="45"/>
      <c r="F258" s="117"/>
      <c r="G258" s="122"/>
      <c r="H258" s="137"/>
      <c r="I258" s="143"/>
      <c r="J258" s="147"/>
      <c r="K258" s="161"/>
      <c r="L258" s="184"/>
      <c r="M258" s="72"/>
      <c r="N258" s="45"/>
    </row>
    <row r="259" spans="1:16" x14ac:dyDescent="0.2">
      <c r="A259" s="49" t="s">
        <v>68</v>
      </c>
      <c r="B259" s="101"/>
      <c r="C259" s="184"/>
      <c r="D259" s="45"/>
      <c r="E259" s="45"/>
      <c r="F259" s="117"/>
      <c r="G259" s="122"/>
      <c r="H259" s="137"/>
      <c r="I259" s="143"/>
      <c r="J259" s="147"/>
      <c r="K259" s="161"/>
      <c r="L259" s="184"/>
      <c r="M259" s="72"/>
      <c r="N259" s="45"/>
    </row>
    <row r="260" spans="1:16" x14ac:dyDescent="0.2">
      <c r="A260" s="50" t="s">
        <v>225</v>
      </c>
      <c r="B260" s="101">
        <v>299802.68</v>
      </c>
      <c r="C260" s="184">
        <v>316663.57</v>
      </c>
      <c r="D260" s="45">
        <v>383465.48</v>
      </c>
      <c r="E260" s="45">
        <v>248500.15</v>
      </c>
      <c r="F260" s="117">
        <v>166525</v>
      </c>
      <c r="G260" s="122">
        <v>296779.90000000002</v>
      </c>
      <c r="H260" s="137">
        <v>253143.88</v>
      </c>
      <c r="I260" s="143">
        <v>255038.72</v>
      </c>
      <c r="J260" s="147">
        <v>523115.69</v>
      </c>
      <c r="K260" s="161">
        <v>350938.06</v>
      </c>
      <c r="L260" s="184">
        <v>384802.65</v>
      </c>
      <c r="M260" s="72">
        <v>520672.59</v>
      </c>
      <c r="N260" s="45">
        <f t="shared" si="4"/>
        <v>3999448.3699999996</v>
      </c>
    </row>
    <row r="261" spans="1:16" x14ac:dyDescent="0.2">
      <c r="A261" s="50"/>
      <c r="B261" s="101"/>
      <c r="C261" s="184"/>
      <c r="D261" s="45"/>
      <c r="E261" s="45"/>
      <c r="F261" s="117"/>
      <c r="G261" s="122"/>
      <c r="H261" s="137"/>
      <c r="I261" s="143"/>
      <c r="J261" s="147"/>
      <c r="K261" s="161"/>
      <c r="L261" s="184"/>
      <c r="M261" s="72"/>
      <c r="N261" s="45"/>
    </row>
    <row r="262" spans="1:16" x14ac:dyDescent="0.2">
      <c r="A262" s="49" t="s">
        <v>63</v>
      </c>
      <c r="B262" s="101"/>
      <c r="C262" s="184"/>
      <c r="D262" s="45"/>
      <c r="E262" s="45"/>
      <c r="F262" s="117"/>
      <c r="G262" s="122"/>
      <c r="H262" s="137"/>
      <c r="I262" s="143"/>
      <c r="J262" s="147"/>
      <c r="K262" s="161"/>
      <c r="L262" s="184"/>
      <c r="M262" s="72"/>
      <c r="N262" s="45"/>
    </row>
    <row r="263" spans="1:16" x14ac:dyDescent="0.2">
      <c r="A263" s="50" t="s">
        <v>64</v>
      </c>
      <c r="B263" s="101">
        <v>105.52</v>
      </c>
      <c r="C263" s="184">
        <v>111.45</v>
      </c>
      <c r="D263" s="45">
        <v>134.96</v>
      </c>
      <c r="E263" s="45">
        <v>87.46</v>
      </c>
      <c r="F263" s="117">
        <v>58.61</v>
      </c>
      <c r="G263" s="122">
        <v>104.45</v>
      </c>
      <c r="H263" s="137">
        <v>89.09</v>
      </c>
      <c r="I263" s="143">
        <v>89.76</v>
      </c>
      <c r="J263" s="147">
        <v>184.11</v>
      </c>
      <c r="K263" s="161">
        <v>123.51</v>
      </c>
      <c r="L263" s="184">
        <v>135.43</v>
      </c>
      <c r="M263" s="72">
        <v>183.25</v>
      </c>
      <c r="N263" s="45">
        <f t="shared" si="4"/>
        <v>1407.6000000000001</v>
      </c>
    </row>
    <row r="264" spans="1:16" x14ac:dyDescent="0.2">
      <c r="A264" s="50"/>
      <c r="B264" s="101"/>
      <c r="C264" s="184"/>
      <c r="D264" s="45"/>
      <c r="E264" s="45"/>
      <c r="F264" s="117"/>
      <c r="G264" s="122"/>
      <c r="H264" s="137"/>
      <c r="I264" s="143"/>
      <c r="J264" s="147"/>
      <c r="K264" s="161"/>
      <c r="L264" s="184"/>
      <c r="M264" s="72"/>
      <c r="N264" s="45"/>
    </row>
    <row r="265" spans="1:16" x14ac:dyDescent="0.2">
      <c r="A265" s="51" t="s">
        <v>226</v>
      </c>
      <c r="B265" s="102">
        <v>299908.2</v>
      </c>
      <c r="C265" s="67">
        <v>316775.02</v>
      </c>
      <c r="D265" s="52">
        <v>383600.44</v>
      </c>
      <c r="E265" s="52">
        <v>248587.61</v>
      </c>
      <c r="F265" s="118">
        <v>166583.60999999999</v>
      </c>
      <c r="G265" s="123">
        <v>296884.35000000003</v>
      </c>
      <c r="H265" s="138">
        <v>253232.97</v>
      </c>
      <c r="I265" s="144">
        <v>255128.48</v>
      </c>
      <c r="J265" s="148">
        <v>523299.8</v>
      </c>
      <c r="K265" s="162">
        <v>351061.57</v>
      </c>
      <c r="L265" s="67">
        <v>384938.08</v>
      </c>
      <c r="M265" s="73">
        <v>520855.84</v>
      </c>
      <c r="N265" s="52">
        <f t="shared" si="4"/>
        <v>4000855.9699999997</v>
      </c>
    </row>
    <row r="266" spans="1:16" x14ac:dyDescent="0.2">
      <c r="A266" s="53"/>
      <c r="B266" s="101"/>
      <c r="C266" s="184"/>
      <c r="D266" s="45"/>
      <c r="E266" s="45"/>
      <c r="F266" s="117"/>
      <c r="G266" s="122"/>
      <c r="H266" s="137"/>
      <c r="I266" s="143"/>
      <c r="J266" s="147"/>
      <c r="K266" s="161"/>
      <c r="L266" s="184"/>
      <c r="M266" s="72"/>
      <c r="N266" s="45"/>
    </row>
    <row r="267" spans="1:16" x14ac:dyDescent="0.2">
      <c r="A267" s="49" t="s">
        <v>227</v>
      </c>
      <c r="B267" s="101"/>
      <c r="C267" s="184"/>
      <c r="D267" s="45"/>
      <c r="E267" s="45"/>
      <c r="F267" s="117"/>
      <c r="G267" s="122"/>
      <c r="H267" s="137"/>
      <c r="I267" s="143"/>
      <c r="J267" s="147"/>
      <c r="K267" s="161"/>
      <c r="L267" s="184"/>
      <c r="M267" s="72"/>
      <c r="N267" s="45"/>
    </row>
    <row r="268" spans="1:16" x14ac:dyDescent="0.2">
      <c r="A268" s="49" t="s">
        <v>102</v>
      </c>
      <c r="B268" s="101"/>
      <c r="C268" s="184"/>
      <c r="D268" s="45"/>
      <c r="E268" s="45"/>
      <c r="F268" s="117"/>
      <c r="G268" s="122"/>
      <c r="H268" s="137"/>
      <c r="I268" s="143"/>
      <c r="J268" s="147"/>
      <c r="K268" s="161"/>
      <c r="L268" s="184"/>
      <c r="M268" s="72"/>
      <c r="N268" s="45"/>
    </row>
    <row r="269" spans="1:16" x14ac:dyDescent="0.2">
      <c r="A269" s="50" t="s">
        <v>228</v>
      </c>
      <c r="B269" s="101">
        <v>10995.33</v>
      </c>
      <c r="C269" s="184">
        <v>10995.33</v>
      </c>
      <c r="D269" s="45">
        <v>10995.33</v>
      </c>
      <c r="E269" s="45">
        <v>10995.33</v>
      </c>
      <c r="F269" s="117">
        <v>10995.33</v>
      </c>
      <c r="G269" s="122">
        <v>10995.33</v>
      </c>
      <c r="H269" s="137">
        <v>10995.33</v>
      </c>
      <c r="I269" s="143">
        <v>10995.33</v>
      </c>
      <c r="J269" s="147">
        <v>10995.33</v>
      </c>
      <c r="K269" s="161">
        <v>10995.33</v>
      </c>
      <c r="L269" s="184">
        <v>10995.33</v>
      </c>
      <c r="M269" s="72">
        <v>10995.33</v>
      </c>
      <c r="N269" s="45">
        <f t="shared" si="4"/>
        <v>131943.96</v>
      </c>
      <c r="O269" s="45"/>
      <c r="P269" s="45"/>
    </row>
    <row r="270" spans="1:16" x14ac:dyDescent="0.2">
      <c r="A270" s="50" t="s">
        <v>229</v>
      </c>
      <c r="B270" s="101">
        <v>5324.45</v>
      </c>
      <c r="C270" s="184">
        <v>5324.45</v>
      </c>
      <c r="D270" s="45">
        <v>5324.45</v>
      </c>
      <c r="E270" s="45">
        <v>5324.45</v>
      </c>
      <c r="F270" s="117">
        <v>5324.45</v>
      </c>
      <c r="G270" s="122">
        <v>5324.45</v>
      </c>
      <c r="H270" s="137">
        <v>5324.45</v>
      </c>
      <c r="I270" s="143">
        <v>5324.45</v>
      </c>
      <c r="J270" s="147">
        <v>5324.45</v>
      </c>
      <c r="K270" s="161">
        <v>5324.45</v>
      </c>
      <c r="L270" s="184">
        <v>5324.45</v>
      </c>
      <c r="M270" s="72">
        <v>5324.45</v>
      </c>
      <c r="N270" s="45">
        <f t="shared" si="4"/>
        <v>63893.399999999987</v>
      </c>
      <c r="P270" s="45"/>
    </row>
    <row r="271" spans="1:16" x14ac:dyDescent="0.2">
      <c r="A271" s="50" t="s">
        <v>230</v>
      </c>
      <c r="B271" s="101">
        <v>0</v>
      </c>
      <c r="C271" s="184">
        <v>0</v>
      </c>
      <c r="D271" s="45">
        <v>0</v>
      </c>
      <c r="E271" s="45">
        <v>0</v>
      </c>
      <c r="F271" s="117">
        <v>0</v>
      </c>
      <c r="G271" s="122">
        <v>0</v>
      </c>
      <c r="H271" s="137">
        <v>0</v>
      </c>
      <c r="I271" s="143">
        <v>0</v>
      </c>
      <c r="J271" s="147">
        <v>0</v>
      </c>
      <c r="K271" s="161">
        <v>0</v>
      </c>
      <c r="L271" s="184">
        <v>0</v>
      </c>
      <c r="M271" s="72">
        <v>0</v>
      </c>
      <c r="N271" s="45">
        <f t="shared" si="4"/>
        <v>0</v>
      </c>
      <c r="P271" s="45"/>
    </row>
    <row r="272" spans="1:16" x14ac:dyDescent="0.2">
      <c r="A272" s="50"/>
      <c r="B272" s="101"/>
      <c r="C272" s="184"/>
      <c r="D272" s="45"/>
      <c r="E272" s="45"/>
      <c r="F272" s="117"/>
      <c r="G272" s="122"/>
      <c r="H272" s="137"/>
      <c r="I272" s="143"/>
      <c r="J272" s="147"/>
      <c r="K272" s="161"/>
      <c r="L272" s="184"/>
      <c r="M272" s="72"/>
      <c r="N272" s="45"/>
      <c r="P272" s="45"/>
    </row>
    <row r="273" spans="1:16" x14ac:dyDescent="0.2">
      <c r="A273" s="49" t="s">
        <v>68</v>
      </c>
      <c r="B273" s="101"/>
      <c r="C273" s="184"/>
      <c r="D273" s="45"/>
      <c r="E273" s="45"/>
      <c r="F273" s="117"/>
      <c r="G273" s="122"/>
      <c r="H273" s="137"/>
      <c r="I273" s="143"/>
      <c r="J273" s="147"/>
      <c r="K273" s="161"/>
      <c r="L273" s="184"/>
      <c r="M273" s="72"/>
      <c r="N273" s="45"/>
      <c r="P273" s="45"/>
    </row>
    <row r="274" spans="1:16" x14ac:dyDescent="0.2">
      <c r="A274" s="50" t="s">
        <v>231</v>
      </c>
      <c r="B274" s="101">
        <v>10857686.279999994</v>
      </c>
      <c r="C274" s="184">
        <v>10933325.619999999</v>
      </c>
      <c r="D274" s="45">
        <v>11819826.670000007</v>
      </c>
      <c r="E274" s="45">
        <v>11338771.75</v>
      </c>
      <c r="F274" s="117">
        <v>11052491.340000002</v>
      </c>
      <c r="G274" s="122">
        <v>13477833.829999998</v>
      </c>
      <c r="H274" s="137">
        <v>10397865.890000001</v>
      </c>
      <c r="I274" s="143">
        <v>10198569.250000002</v>
      </c>
      <c r="J274" s="147">
        <v>13236387.049999995</v>
      </c>
      <c r="K274" s="161">
        <v>12598748.729999997</v>
      </c>
      <c r="L274" s="184">
        <v>12305596.88000001</v>
      </c>
      <c r="M274" s="72">
        <v>14159088.970000001</v>
      </c>
      <c r="N274" s="45">
        <f t="shared" si="4"/>
        <v>142376192.26000002</v>
      </c>
      <c r="P274" s="45"/>
    </row>
    <row r="275" spans="1:16" x14ac:dyDescent="0.2">
      <c r="A275" s="50"/>
      <c r="B275" s="101"/>
      <c r="C275" s="184"/>
      <c r="D275" s="45"/>
      <c r="E275" s="45"/>
      <c r="F275" s="117"/>
      <c r="G275" s="122"/>
      <c r="H275" s="137"/>
      <c r="I275" s="143"/>
      <c r="J275" s="147"/>
      <c r="K275" s="161"/>
      <c r="L275" s="184"/>
      <c r="M275" s="72"/>
      <c r="N275" s="45"/>
      <c r="P275" s="45"/>
    </row>
    <row r="276" spans="1:16" x14ac:dyDescent="0.2">
      <c r="A276" s="50" t="s">
        <v>232</v>
      </c>
      <c r="B276" s="101">
        <v>6483431.6100000003</v>
      </c>
      <c r="C276" s="184">
        <v>6532428.6699999999</v>
      </c>
      <c r="D276" s="45">
        <v>7106679.4400000004</v>
      </c>
      <c r="E276" s="45">
        <v>6795065.4100000001</v>
      </c>
      <c r="F276" s="117">
        <v>6609607.5800000001</v>
      </c>
      <c r="G276" s="122">
        <v>8180642.1100000003</v>
      </c>
      <c r="H276" s="137">
        <v>6185568.8300000001</v>
      </c>
      <c r="I276" s="143">
        <v>6056472.8799999999</v>
      </c>
      <c r="J276" s="147">
        <v>8024243.0700000003</v>
      </c>
      <c r="K276" s="161">
        <v>7611207.8899999997</v>
      </c>
      <c r="L276" s="184">
        <v>7421316.4800000004</v>
      </c>
      <c r="M276" s="72">
        <v>8621930.4399999995</v>
      </c>
      <c r="N276" s="45">
        <f t="shared" si="4"/>
        <v>85628594.409999996</v>
      </c>
      <c r="P276" s="45"/>
    </row>
    <row r="277" spans="1:16" x14ac:dyDescent="0.2">
      <c r="A277" s="50" t="s">
        <v>233</v>
      </c>
      <c r="B277" s="101">
        <v>2616577.42</v>
      </c>
      <c r="C277" s="184">
        <v>2635996.5699999998</v>
      </c>
      <c r="D277" s="45">
        <v>2863591.09</v>
      </c>
      <c r="E277" s="45">
        <v>2740088.17</v>
      </c>
      <c r="F277" s="117">
        <v>2666580.69</v>
      </c>
      <c r="G277" s="122">
        <v>3289221.88</v>
      </c>
      <c r="H277" s="137">
        <v>2498523.29</v>
      </c>
      <c r="I277" s="143">
        <v>2447359.2599999998</v>
      </c>
      <c r="J277" s="147">
        <v>3227236.94</v>
      </c>
      <c r="K277" s="161">
        <v>3063540.53</v>
      </c>
      <c r="L277" s="184">
        <v>2988281.7</v>
      </c>
      <c r="M277" s="72">
        <v>3464115.74</v>
      </c>
      <c r="N277" s="45">
        <f t="shared" si="4"/>
        <v>34501113.280000001</v>
      </c>
      <c r="P277" s="45"/>
    </row>
    <row r="278" spans="1:16" x14ac:dyDescent="0.2">
      <c r="A278" s="50"/>
      <c r="B278" s="101"/>
      <c r="C278" s="184"/>
      <c r="D278" s="45"/>
      <c r="E278" s="45"/>
      <c r="F278" s="117"/>
      <c r="G278" s="122"/>
      <c r="H278" s="137"/>
      <c r="I278" s="143"/>
      <c r="J278" s="147"/>
      <c r="K278" s="161"/>
      <c r="L278" s="184"/>
      <c r="M278" s="72"/>
      <c r="N278" s="45"/>
      <c r="P278" s="45"/>
    </row>
    <row r="279" spans="1:16" x14ac:dyDescent="0.2">
      <c r="A279" s="49" t="s">
        <v>63</v>
      </c>
      <c r="B279" s="101"/>
      <c r="C279" s="184"/>
      <c r="D279" s="45"/>
      <c r="E279" s="45"/>
      <c r="F279" s="117"/>
      <c r="G279" s="122"/>
      <c r="H279" s="137"/>
      <c r="I279" s="143"/>
      <c r="J279" s="147"/>
      <c r="K279" s="161"/>
      <c r="L279" s="184"/>
      <c r="M279" s="72"/>
      <c r="N279" s="45"/>
      <c r="P279" s="45"/>
    </row>
    <row r="280" spans="1:16" x14ac:dyDescent="0.2">
      <c r="A280" s="50" t="s">
        <v>64</v>
      </c>
      <c r="B280" s="101">
        <v>20106.25</v>
      </c>
      <c r="C280" s="184">
        <v>20226.919999999998</v>
      </c>
      <c r="D280" s="45">
        <v>21641.200000000001</v>
      </c>
      <c r="E280" s="45">
        <v>20873.75</v>
      </c>
      <c r="F280" s="117">
        <v>20417.13</v>
      </c>
      <c r="G280" s="122">
        <v>24286.66</v>
      </c>
      <c r="H280" s="137">
        <v>19372.7</v>
      </c>
      <c r="I280" s="143">
        <v>19054.73</v>
      </c>
      <c r="J280" s="147">
        <v>23901.439999999999</v>
      </c>
      <c r="K280" s="161">
        <v>22884.12</v>
      </c>
      <c r="L280" s="184">
        <v>22416.41</v>
      </c>
      <c r="M280" s="72">
        <v>25373.57</v>
      </c>
      <c r="N280" s="45">
        <f t="shared" si="4"/>
        <v>260554.88000000003</v>
      </c>
      <c r="P280" s="45"/>
    </row>
    <row r="281" spans="1:16" x14ac:dyDescent="0.2">
      <c r="A281" s="50" t="s">
        <v>234</v>
      </c>
      <c r="B281" s="101">
        <v>128130.16</v>
      </c>
      <c r="C281" s="184">
        <v>128693.22</v>
      </c>
      <c r="D281" s="45">
        <v>135292.34</v>
      </c>
      <c r="E281" s="45">
        <v>131711.35999999999</v>
      </c>
      <c r="F281" s="117">
        <v>129583.41</v>
      </c>
      <c r="G281" s="122">
        <v>147645.82</v>
      </c>
      <c r="H281" s="137">
        <v>124708.17</v>
      </c>
      <c r="I281" s="143">
        <v>123223.93</v>
      </c>
      <c r="J281" s="147">
        <v>145847.67999999999</v>
      </c>
      <c r="K281" s="161">
        <v>141098.95000000001</v>
      </c>
      <c r="L281" s="184">
        <v>138915.74</v>
      </c>
      <c r="M281" s="72">
        <v>152719.38</v>
      </c>
      <c r="N281" s="45">
        <f t="shared" ref="N281:N302" si="5">SUM(B281:M281)</f>
        <v>1627570.1600000001</v>
      </c>
      <c r="P281" s="45"/>
    </row>
    <row r="282" spans="1:16" x14ac:dyDescent="0.2">
      <c r="A282" s="50" t="s">
        <v>235</v>
      </c>
      <c r="B282" s="101">
        <v>353288.25</v>
      </c>
      <c r="C282" s="184">
        <v>354840.52</v>
      </c>
      <c r="D282" s="45">
        <v>373033.31</v>
      </c>
      <c r="E282" s="45">
        <v>363161.09</v>
      </c>
      <c r="F282" s="117">
        <v>357294.58</v>
      </c>
      <c r="G282" s="122">
        <v>407089.89</v>
      </c>
      <c r="H282" s="137">
        <v>343854.3</v>
      </c>
      <c r="I282" s="143">
        <v>339762.5</v>
      </c>
      <c r="J282" s="147">
        <v>402132.69</v>
      </c>
      <c r="K282" s="161">
        <v>389041.18</v>
      </c>
      <c r="L282" s="184">
        <v>383022.4</v>
      </c>
      <c r="M282" s="72">
        <v>421076.91</v>
      </c>
      <c r="N282" s="45">
        <f t="shared" si="5"/>
        <v>4487597.62</v>
      </c>
      <c r="P282" s="45"/>
    </row>
    <row r="283" spans="1:16" x14ac:dyDescent="0.2">
      <c r="A283" s="50" t="s">
        <v>236</v>
      </c>
      <c r="B283" s="101">
        <v>34316.32</v>
      </c>
      <c r="C283" s="184">
        <v>34516.78</v>
      </c>
      <c r="D283" s="45">
        <v>36866.25</v>
      </c>
      <c r="E283" s="45">
        <v>35591.32</v>
      </c>
      <c r="F283" s="117">
        <v>34318.47</v>
      </c>
      <c r="G283" s="122">
        <v>39398.620000000003</v>
      </c>
      <c r="H283" s="137">
        <v>32947.29</v>
      </c>
      <c r="I283" s="143">
        <v>32529.84</v>
      </c>
      <c r="J283" s="147">
        <v>38892.879999999997</v>
      </c>
      <c r="K283" s="161">
        <v>37557.279999999999</v>
      </c>
      <c r="L283" s="184">
        <v>36943.24</v>
      </c>
      <c r="M283" s="72">
        <v>40825.58</v>
      </c>
      <c r="N283" s="45">
        <f t="shared" si="5"/>
        <v>434703.87000000005</v>
      </c>
      <c r="P283" s="45"/>
    </row>
    <row r="284" spans="1:16" x14ac:dyDescent="0.2">
      <c r="A284" s="50" t="s">
        <v>65</v>
      </c>
      <c r="B284" s="101">
        <v>0</v>
      </c>
      <c r="C284" s="184">
        <v>0</v>
      </c>
      <c r="D284" s="45">
        <v>0</v>
      </c>
      <c r="E284" s="45">
        <v>0</v>
      </c>
      <c r="F284" s="117">
        <v>0</v>
      </c>
      <c r="G284" s="122">
        <v>0</v>
      </c>
      <c r="H284" s="137">
        <v>0</v>
      </c>
      <c r="I284" s="143">
        <v>0</v>
      </c>
      <c r="J284" s="147">
        <v>0</v>
      </c>
      <c r="K284" s="161">
        <v>0</v>
      </c>
      <c r="L284" s="184">
        <v>0</v>
      </c>
      <c r="M284" s="72">
        <v>0</v>
      </c>
      <c r="N284" s="45">
        <f t="shared" si="5"/>
        <v>0</v>
      </c>
      <c r="P284" s="45"/>
    </row>
    <row r="285" spans="1:16" x14ac:dyDescent="0.2">
      <c r="A285" s="50" t="s">
        <v>237</v>
      </c>
      <c r="B285" s="101">
        <v>805485.19</v>
      </c>
      <c r="C285" s="184">
        <v>810317.31</v>
      </c>
      <c r="D285" s="45">
        <v>866950.24</v>
      </c>
      <c r="E285" s="45">
        <v>836218.69</v>
      </c>
      <c r="F285" s="117">
        <v>818603.89</v>
      </c>
      <c r="G285" s="122">
        <v>975309.94</v>
      </c>
      <c r="H285" s="137">
        <v>776307.27</v>
      </c>
      <c r="I285" s="143">
        <v>763430.33</v>
      </c>
      <c r="J285" s="147">
        <v>959709.6</v>
      </c>
      <c r="K285" s="161">
        <v>918510.56</v>
      </c>
      <c r="L285" s="184">
        <v>899569.45</v>
      </c>
      <c r="M285" s="72">
        <v>1019327.15</v>
      </c>
      <c r="N285" s="45">
        <f t="shared" si="5"/>
        <v>10449739.619999999</v>
      </c>
      <c r="P285" s="45"/>
    </row>
    <row r="286" spans="1:16" x14ac:dyDescent="0.2">
      <c r="A286" s="50"/>
      <c r="B286" s="101"/>
      <c r="C286" s="184"/>
      <c r="D286" s="45"/>
      <c r="E286" s="45"/>
      <c r="F286" s="117"/>
      <c r="G286" s="122"/>
      <c r="H286" s="137"/>
      <c r="I286" s="143"/>
      <c r="J286" s="147"/>
      <c r="K286" s="161"/>
      <c r="L286" s="184"/>
      <c r="M286" s="72"/>
      <c r="N286" s="45"/>
      <c r="P286" s="45"/>
    </row>
    <row r="287" spans="1:16" x14ac:dyDescent="0.2">
      <c r="A287" s="51" t="s">
        <v>238</v>
      </c>
      <c r="B287" s="102">
        <v>21315341.259999998</v>
      </c>
      <c r="C287" s="67">
        <v>21466665.390000001</v>
      </c>
      <c r="D287" s="52">
        <v>23240200.320000004</v>
      </c>
      <c r="E287" s="52">
        <v>22277801.32</v>
      </c>
      <c r="F287" s="118">
        <v>21705216.870000001</v>
      </c>
      <c r="G287" s="123">
        <v>26557748.530000001</v>
      </c>
      <c r="H287" s="138">
        <v>20395467.52</v>
      </c>
      <c r="I287" s="144">
        <v>19996722.5</v>
      </c>
      <c r="J287" s="148">
        <v>26074671.129999999</v>
      </c>
      <c r="K287" s="162">
        <v>24798909.019999996</v>
      </c>
      <c r="L287" s="67">
        <v>24212382.080000002</v>
      </c>
      <c r="M287" s="73">
        <v>27920777.519999996</v>
      </c>
      <c r="N287" s="52">
        <f t="shared" si="5"/>
        <v>279961903.46000004</v>
      </c>
    </row>
    <row r="288" spans="1:16" x14ac:dyDescent="0.2">
      <c r="A288" s="53"/>
      <c r="B288" s="101"/>
      <c r="C288" s="184"/>
      <c r="D288" s="45"/>
      <c r="E288" s="45"/>
      <c r="F288" s="117"/>
      <c r="G288" s="122"/>
      <c r="H288" s="137"/>
      <c r="I288" s="143"/>
      <c r="J288" s="147"/>
      <c r="K288" s="161"/>
      <c r="L288" s="184"/>
      <c r="M288" s="72"/>
      <c r="N288" s="45"/>
    </row>
    <row r="289" spans="1:15" x14ac:dyDescent="0.2">
      <c r="A289" s="49" t="s">
        <v>239</v>
      </c>
      <c r="B289" s="101"/>
      <c r="C289" s="184"/>
      <c r="D289" s="45"/>
      <c r="E289" s="45"/>
      <c r="F289" s="117"/>
      <c r="G289" s="122"/>
      <c r="H289" s="137"/>
      <c r="I289" s="143"/>
      <c r="J289" s="147"/>
      <c r="K289" s="161"/>
      <c r="L289" s="184"/>
      <c r="M289" s="72"/>
      <c r="N289" s="45"/>
    </row>
    <row r="290" spans="1:15" x14ac:dyDescent="0.2">
      <c r="A290" s="49" t="s">
        <v>68</v>
      </c>
      <c r="B290" s="101"/>
      <c r="C290" s="184"/>
      <c r="D290" s="45"/>
      <c r="E290" s="45"/>
      <c r="F290" s="117"/>
      <c r="G290" s="122"/>
      <c r="H290" s="137"/>
      <c r="I290" s="143"/>
      <c r="J290" s="147"/>
      <c r="K290" s="161"/>
      <c r="L290" s="184"/>
      <c r="M290" s="72"/>
      <c r="N290" s="45"/>
    </row>
    <row r="291" spans="1:15" x14ac:dyDescent="0.2">
      <c r="A291" s="50" t="s">
        <v>240</v>
      </c>
      <c r="B291" s="101">
        <v>267121.28780996258</v>
      </c>
      <c r="C291" s="184">
        <v>270519.81780996255</v>
      </c>
      <c r="D291" s="45">
        <v>308984.96780996257</v>
      </c>
      <c r="E291" s="45">
        <v>280959.20780996268</v>
      </c>
      <c r="F291" s="117">
        <v>289519.22780996253</v>
      </c>
      <c r="G291" s="122">
        <v>344965.04780996247</v>
      </c>
      <c r="H291" s="137">
        <v>291985.88780996256</v>
      </c>
      <c r="I291" s="143">
        <v>256671.07780996259</v>
      </c>
      <c r="J291" s="147">
        <v>334879.25780996261</v>
      </c>
      <c r="K291" s="161">
        <v>282342.19780996256</v>
      </c>
      <c r="L291" s="184">
        <v>300888.6778099626</v>
      </c>
      <c r="M291" s="72">
        <v>319711.38780996262</v>
      </c>
      <c r="N291" s="45">
        <f t="shared" si="5"/>
        <v>3548548.0437195506</v>
      </c>
      <c r="O291" s="45"/>
    </row>
    <row r="292" spans="1:15" x14ac:dyDescent="0.2">
      <c r="A292" s="50"/>
      <c r="B292" s="101"/>
      <c r="C292" s="184"/>
      <c r="D292" s="45"/>
      <c r="E292" s="45"/>
      <c r="F292" s="117"/>
      <c r="G292" s="122"/>
      <c r="H292" s="137"/>
      <c r="I292" s="143"/>
      <c r="J292" s="147"/>
      <c r="K292" s="161"/>
      <c r="L292" s="184"/>
      <c r="M292" s="72"/>
      <c r="N292" s="45"/>
    </row>
    <row r="293" spans="1:15" x14ac:dyDescent="0.2">
      <c r="A293" s="50" t="s">
        <v>241</v>
      </c>
      <c r="B293" s="101">
        <v>111849.66</v>
      </c>
      <c r="C293" s="184">
        <v>113272.71</v>
      </c>
      <c r="D293" s="45">
        <v>129378.93</v>
      </c>
      <c r="E293" s="45">
        <v>117643.91</v>
      </c>
      <c r="F293" s="117">
        <v>121228.19</v>
      </c>
      <c r="G293" s="122">
        <v>144444.6</v>
      </c>
      <c r="H293" s="137">
        <v>122261.02</v>
      </c>
      <c r="I293" s="143">
        <v>107473.93</v>
      </c>
      <c r="J293" s="147">
        <v>140221.45000000001</v>
      </c>
      <c r="K293" s="161">
        <v>118223</v>
      </c>
      <c r="L293" s="184">
        <v>125988.83</v>
      </c>
      <c r="M293" s="72">
        <v>133870.32</v>
      </c>
      <c r="N293" s="45">
        <f t="shared" si="5"/>
        <v>1485856.55</v>
      </c>
    </row>
    <row r="294" spans="1:15" x14ac:dyDescent="0.2">
      <c r="A294" s="50"/>
      <c r="B294" s="101"/>
      <c r="C294" s="184"/>
      <c r="D294" s="45"/>
      <c r="E294" s="45"/>
      <c r="F294" s="117"/>
      <c r="G294" s="122"/>
      <c r="H294" s="137"/>
      <c r="I294" s="143"/>
      <c r="J294" s="147"/>
      <c r="K294" s="161"/>
      <c r="L294" s="184"/>
      <c r="M294" s="72"/>
      <c r="N294" s="45"/>
    </row>
    <row r="295" spans="1:15" x14ac:dyDescent="0.2">
      <c r="A295" s="50" t="s">
        <v>242</v>
      </c>
      <c r="B295" s="101">
        <v>1405.14</v>
      </c>
      <c r="C295" s="184">
        <v>1423.02</v>
      </c>
      <c r="D295" s="45">
        <v>1625.36</v>
      </c>
      <c r="E295" s="45">
        <v>1477.93</v>
      </c>
      <c r="F295" s="117">
        <v>1522.96</v>
      </c>
      <c r="G295" s="122">
        <v>1814.62</v>
      </c>
      <c r="H295" s="137">
        <v>1535.93</v>
      </c>
      <c r="I295" s="143">
        <v>1350.17</v>
      </c>
      <c r="J295" s="147">
        <v>1761.57</v>
      </c>
      <c r="K295" s="161">
        <v>1485.21</v>
      </c>
      <c r="L295" s="184">
        <v>1582.77</v>
      </c>
      <c r="M295" s="72">
        <v>1681.78</v>
      </c>
      <c r="N295" s="45">
        <f t="shared" si="5"/>
        <v>18666.46</v>
      </c>
    </row>
    <row r="296" spans="1:15" x14ac:dyDescent="0.2">
      <c r="A296" s="50" t="s">
        <v>243</v>
      </c>
      <c r="B296" s="101">
        <v>8306.1299999999992</v>
      </c>
      <c r="C296" s="184">
        <v>8411.7999999999993</v>
      </c>
      <c r="D296" s="45">
        <v>9607.8799999999992</v>
      </c>
      <c r="E296" s="45">
        <v>8736.42</v>
      </c>
      <c r="F296" s="117">
        <v>9002.59</v>
      </c>
      <c r="G296" s="122">
        <v>10726.68</v>
      </c>
      <c r="H296" s="137">
        <v>9079.2900000000009</v>
      </c>
      <c r="I296" s="143">
        <v>7981.18</v>
      </c>
      <c r="J296" s="147">
        <v>10413.06</v>
      </c>
      <c r="K296" s="161">
        <v>8779.42</v>
      </c>
      <c r="L296" s="184">
        <v>9356.1200000000008</v>
      </c>
      <c r="M296" s="72">
        <v>9941.41</v>
      </c>
      <c r="N296" s="45">
        <f t="shared" si="5"/>
        <v>110341.98</v>
      </c>
    </row>
    <row r="297" spans="1:15" x14ac:dyDescent="0.2">
      <c r="A297" s="50" t="s">
        <v>244</v>
      </c>
      <c r="B297" s="101">
        <v>4027.15</v>
      </c>
      <c r="C297" s="184">
        <v>4078.39</v>
      </c>
      <c r="D297" s="45">
        <v>4658.29</v>
      </c>
      <c r="E297" s="45">
        <v>4235.7700000000004</v>
      </c>
      <c r="F297" s="117">
        <v>4364.82</v>
      </c>
      <c r="G297" s="122">
        <v>5200.7299999999996</v>
      </c>
      <c r="H297" s="137">
        <v>4402.01</v>
      </c>
      <c r="I297" s="143">
        <v>3869.6</v>
      </c>
      <c r="J297" s="147">
        <v>5048.67</v>
      </c>
      <c r="K297" s="161">
        <v>4256.62</v>
      </c>
      <c r="L297" s="184">
        <v>4536.2299999999996</v>
      </c>
      <c r="M297" s="72">
        <v>4820</v>
      </c>
      <c r="N297" s="45">
        <f t="shared" si="5"/>
        <v>53498.28</v>
      </c>
    </row>
    <row r="298" spans="1:15" x14ac:dyDescent="0.2">
      <c r="A298" s="50"/>
      <c r="B298" s="101"/>
      <c r="C298" s="184"/>
      <c r="D298" s="45"/>
      <c r="E298" s="45"/>
      <c r="F298" s="117"/>
      <c r="G298" s="122"/>
      <c r="H298" s="137"/>
      <c r="I298" s="143"/>
      <c r="J298" s="147"/>
      <c r="K298" s="161"/>
      <c r="L298" s="184"/>
      <c r="M298" s="72"/>
      <c r="N298" s="45"/>
    </row>
    <row r="299" spans="1:15" x14ac:dyDescent="0.2">
      <c r="A299" s="49" t="s">
        <v>63</v>
      </c>
      <c r="B299" s="101"/>
      <c r="C299" s="184"/>
      <c r="D299" s="45"/>
      <c r="E299" s="45"/>
      <c r="F299" s="117"/>
      <c r="G299" s="122"/>
      <c r="H299" s="137"/>
      <c r="I299" s="143"/>
      <c r="J299" s="147"/>
      <c r="K299" s="161"/>
      <c r="L299" s="184"/>
      <c r="M299" s="72"/>
      <c r="N299" s="45"/>
    </row>
    <row r="300" spans="1:15" x14ac:dyDescent="0.2">
      <c r="A300" s="50" t="s">
        <v>245</v>
      </c>
      <c r="B300" s="101">
        <v>31476.13</v>
      </c>
      <c r="C300" s="184">
        <v>31876.6</v>
      </c>
      <c r="D300" s="45">
        <v>36409.129999999997</v>
      </c>
      <c r="E300" s="45">
        <v>33106.720000000001</v>
      </c>
      <c r="F300" s="117">
        <v>34115.39</v>
      </c>
      <c r="G300" s="122">
        <v>40648.83</v>
      </c>
      <c r="H300" s="137">
        <v>34406.04</v>
      </c>
      <c r="I300" s="143">
        <v>30244.74</v>
      </c>
      <c r="J300" s="147">
        <v>39460.370000000003</v>
      </c>
      <c r="K300" s="161">
        <v>33269.69</v>
      </c>
      <c r="L300" s="184">
        <v>35455.1</v>
      </c>
      <c r="M300" s="72">
        <v>37673.07</v>
      </c>
      <c r="N300" s="45">
        <f t="shared" si="5"/>
        <v>418141.81</v>
      </c>
    </row>
    <row r="301" spans="1:15" x14ac:dyDescent="0.2">
      <c r="A301" s="50"/>
      <c r="B301" s="101"/>
      <c r="C301" s="184"/>
      <c r="D301" s="45"/>
      <c r="E301" s="45"/>
      <c r="F301" s="117"/>
      <c r="G301" s="122"/>
      <c r="H301" s="137"/>
      <c r="I301" s="143"/>
      <c r="J301" s="147"/>
      <c r="K301" s="161"/>
      <c r="L301" s="184"/>
      <c r="M301" s="72"/>
      <c r="N301" s="45"/>
    </row>
    <row r="302" spans="1:15" x14ac:dyDescent="0.2">
      <c r="A302" s="51" t="s">
        <v>246</v>
      </c>
      <c r="B302" s="102">
        <v>424185.4978099626</v>
      </c>
      <c r="C302" s="67">
        <v>429582.33780996257</v>
      </c>
      <c r="D302" s="52">
        <v>490664.55780996254</v>
      </c>
      <c r="E302" s="52">
        <v>446159.95780996268</v>
      </c>
      <c r="F302" s="118">
        <v>459753.1778099626</v>
      </c>
      <c r="G302" s="123">
        <v>547800.5078099625</v>
      </c>
      <c r="H302" s="138">
        <v>463670.17780996254</v>
      </c>
      <c r="I302" s="144">
        <v>407590.69780996256</v>
      </c>
      <c r="J302" s="148">
        <v>531784.37780996261</v>
      </c>
      <c r="K302" s="162">
        <v>448356.13780996256</v>
      </c>
      <c r="L302" s="67">
        <v>477807.72780996258</v>
      </c>
      <c r="M302" s="73">
        <v>507697.96780996263</v>
      </c>
      <c r="N302" s="52">
        <f t="shared" si="5"/>
        <v>5635053.1237195516</v>
      </c>
    </row>
    <row r="303" spans="1:15" ht="12.75" x14ac:dyDescent="0.2">
      <c r="A303" s="53"/>
      <c r="B303" s="99"/>
      <c r="D303" s="45"/>
      <c r="E303" s="45"/>
      <c r="F303" s="115"/>
      <c r="G303" s="120"/>
      <c r="H303" s="135"/>
      <c r="I303" s="141"/>
      <c r="J303" s="145"/>
      <c r="K303" s="159"/>
      <c r="M303" s="70"/>
      <c r="N303" s="45"/>
    </row>
    <row r="304" spans="1:15" x14ac:dyDescent="0.2">
      <c r="D304" s="45"/>
      <c r="E304" s="45"/>
      <c r="F304" s="45"/>
      <c r="H304" s="45"/>
      <c r="M304" s="45"/>
      <c r="N304" s="45"/>
    </row>
    <row r="305" spans="4:15" x14ac:dyDescent="0.2">
      <c r="D305" s="45"/>
      <c r="E305" s="45"/>
      <c r="F305" s="45"/>
      <c r="H305" s="45"/>
      <c r="J305" s="45"/>
      <c r="M305" s="45"/>
      <c r="N305" s="52"/>
      <c r="O305" s="45"/>
    </row>
    <row r="306" spans="4:15" x14ac:dyDescent="0.2">
      <c r="N306" s="45"/>
    </row>
    <row r="307" spans="4:15" ht="12.75" thickBot="1" x14ac:dyDescent="0.25">
      <c r="N307" s="45"/>
    </row>
    <row r="308" spans="4:15" ht="12.75" thickBot="1" x14ac:dyDescent="0.25">
      <c r="N308" s="182">
        <f>SUM(N5:N306)/2</f>
        <v>1727501406.02</v>
      </c>
    </row>
    <row r="309" spans="4:15" x14ac:dyDescent="0.2">
      <c r="N309" s="45"/>
    </row>
    <row r="310" spans="4:15" x14ac:dyDescent="0.2">
      <c r="N310" s="45"/>
    </row>
    <row r="311" spans="4:15" x14ac:dyDescent="0.2">
      <c r="N311" s="45"/>
    </row>
    <row r="312" spans="4:15" x14ac:dyDescent="0.2">
      <c r="N312" s="45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2015-16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1"/>
  <sheetViews>
    <sheetView zoomScaleNormal="100" workbookViewId="0">
      <selection activeCell="O11" sqref="O11"/>
    </sheetView>
  </sheetViews>
  <sheetFormatPr defaultRowHeight="12.75" x14ac:dyDescent="0.2"/>
  <cols>
    <col min="1" max="1" width="39.140625" style="14" customWidth="1"/>
    <col min="2" max="13" width="14" style="14" bestFit="1" customWidth="1"/>
    <col min="14" max="14" width="15" style="14" bestFit="1" customWidth="1"/>
    <col min="15" max="256" width="9.140625" style="14"/>
    <col min="257" max="257" width="39.140625" style="14" customWidth="1"/>
    <col min="258" max="269" width="14" style="14" bestFit="1" customWidth="1"/>
    <col min="270" max="270" width="15" style="14" bestFit="1" customWidth="1"/>
    <col min="271" max="512" width="9.140625" style="14"/>
    <col min="513" max="513" width="39.140625" style="14" customWidth="1"/>
    <col min="514" max="525" width="14" style="14" bestFit="1" customWidth="1"/>
    <col min="526" max="526" width="15" style="14" bestFit="1" customWidth="1"/>
    <col min="527" max="768" width="9.140625" style="14"/>
    <col min="769" max="769" width="39.140625" style="14" customWidth="1"/>
    <col min="770" max="781" width="14" style="14" bestFit="1" customWidth="1"/>
    <col min="782" max="782" width="15" style="14" bestFit="1" customWidth="1"/>
    <col min="783" max="1024" width="9.140625" style="14"/>
    <col min="1025" max="1025" width="39.140625" style="14" customWidth="1"/>
    <col min="1026" max="1037" width="14" style="14" bestFit="1" customWidth="1"/>
    <col min="1038" max="1038" width="15" style="14" bestFit="1" customWidth="1"/>
    <col min="1039" max="1280" width="9.140625" style="14"/>
    <col min="1281" max="1281" width="39.140625" style="14" customWidth="1"/>
    <col min="1282" max="1293" width="14" style="14" bestFit="1" customWidth="1"/>
    <col min="1294" max="1294" width="15" style="14" bestFit="1" customWidth="1"/>
    <col min="1295" max="1536" width="9.140625" style="14"/>
    <col min="1537" max="1537" width="39.140625" style="14" customWidth="1"/>
    <col min="1538" max="1549" width="14" style="14" bestFit="1" customWidth="1"/>
    <col min="1550" max="1550" width="15" style="14" bestFit="1" customWidth="1"/>
    <col min="1551" max="1792" width="9.140625" style="14"/>
    <col min="1793" max="1793" width="39.140625" style="14" customWidth="1"/>
    <col min="1794" max="1805" width="14" style="14" bestFit="1" customWidth="1"/>
    <col min="1806" max="1806" width="15" style="14" bestFit="1" customWidth="1"/>
    <col min="1807" max="2048" width="9.140625" style="14"/>
    <col min="2049" max="2049" width="39.140625" style="14" customWidth="1"/>
    <col min="2050" max="2061" width="14" style="14" bestFit="1" customWidth="1"/>
    <col min="2062" max="2062" width="15" style="14" bestFit="1" customWidth="1"/>
    <col min="2063" max="2304" width="9.140625" style="14"/>
    <col min="2305" max="2305" width="39.140625" style="14" customWidth="1"/>
    <col min="2306" max="2317" width="14" style="14" bestFit="1" customWidth="1"/>
    <col min="2318" max="2318" width="15" style="14" bestFit="1" customWidth="1"/>
    <col min="2319" max="2560" width="9.140625" style="14"/>
    <col min="2561" max="2561" width="39.140625" style="14" customWidth="1"/>
    <col min="2562" max="2573" width="14" style="14" bestFit="1" customWidth="1"/>
    <col min="2574" max="2574" width="15" style="14" bestFit="1" customWidth="1"/>
    <col min="2575" max="2816" width="9.140625" style="14"/>
    <col min="2817" max="2817" width="39.140625" style="14" customWidth="1"/>
    <col min="2818" max="2829" width="14" style="14" bestFit="1" customWidth="1"/>
    <col min="2830" max="2830" width="15" style="14" bestFit="1" customWidth="1"/>
    <col min="2831" max="3072" width="9.140625" style="14"/>
    <col min="3073" max="3073" width="39.140625" style="14" customWidth="1"/>
    <col min="3074" max="3085" width="14" style="14" bestFit="1" customWidth="1"/>
    <col min="3086" max="3086" width="15" style="14" bestFit="1" customWidth="1"/>
    <col min="3087" max="3328" width="9.140625" style="14"/>
    <col min="3329" max="3329" width="39.140625" style="14" customWidth="1"/>
    <col min="3330" max="3341" width="14" style="14" bestFit="1" customWidth="1"/>
    <col min="3342" max="3342" width="15" style="14" bestFit="1" customWidth="1"/>
    <col min="3343" max="3584" width="9.140625" style="14"/>
    <col min="3585" max="3585" width="39.140625" style="14" customWidth="1"/>
    <col min="3586" max="3597" width="14" style="14" bestFit="1" customWidth="1"/>
    <col min="3598" max="3598" width="15" style="14" bestFit="1" customWidth="1"/>
    <col min="3599" max="3840" width="9.140625" style="14"/>
    <col min="3841" max="3841" width="39.140625" style="14" customWidth="1"/>
    <col min="3842" max="3853" width="14" style="14" bestFit="1" customWidth="1"/>
    <col min="3854" max="3854" width="15" style="14" bestFit="1" customWidth="1"/>
    <col min="3855" max="4096" width="9.140625" style="14"/>
    <col min="4097" max="4097" width="39.140625" style="14" customWidth="1"/>
    <col min="4098" max="4109" width="14" style="14" bestFit="1" customWidth="1"/>
    <col min="4110" max="4110" width="15" style="14" bestFit="1" customWidth="1"/>
    <col min="4111" max="4352" width="9.140625" style="14"/>
    <col min="4353" max="4353" width="39.140625" style="14" customWidth="1"/>
    <col min="4354" max="4365" width="14" style="14" bestFit="1" customWidth="1"/>
    <col min="4366" max="4366" width="15" style="14" bestFit="1" customWidth="1"/>
    <col min="4367" max="4608" width="9.140625" style="14"/>
    <col min="4609" max="4609" width="39.140625" style="14" customWidth="1"/>
    <col min="4610" max="4621" width="14" style="14" bestFit="1" customWidth="1"/>
    <col min="4622" max="4622" width="15" style="14" bestFit="1" customWidth="1"/>
    <col min="4623" max="4864" width="9.140625" style="14"/>
    <col min="4865" max="4865" width="39.140625" style="14" customWidth="1"/>
    <col min="4866" max="4877" width="14" style="14" bestFit="1" customWidth="1"/>
    <col min="4878" max="4878" width="15" style="14" bestFit="1" customWidth="1"/>
    <col min="4879" max="5120" width="9.140625" style="14"/>
    <col min="5121" max="5121" width="39.140625" style="14" customWidth="1"/>
    <col min="5122" max="5133" width="14" style="14" bestFit="1" customWidth="1"/>
    <col min="5134" max="5134" width="15" style="14" bestFit="1" customWidth="1"/>
    <col min="5135" max="5376" width="9.140625" style="14"/>
    <col min="5377" max="5377" width="39.140625" style="14" customWidth="1"/>
    <col min="5378" max="5389" width="14" style="14" bestFit="1" customWidth="1"/>
    <col min="5390" max="5390" width="15" style="14" bestFit="1" customWidth="1"/>
    <col min="5391" max="5632" width="9.140625" style="14"/>
    <col min="5633" max="5633" width="39.140625" style="14" customWidth="1"/>
    <col min="5634" max="5645" width="14" style="14" bestFit="1" customWidth="1"/>
    <col min="5646" max="5646" width="15" style="14" bestFit="1" customWidth="1"/>
    <col min="5647" max="5888" width="9.140625" style="14"/>
    <col min="5889" max="5889" width="39.140625" style="14" customWidth="1"/>
    <col min="5890" max="5901" width="14" style="14" bestFit="1" customWidth="1"/>
    <col min="5902" max="5902" width="15" style="14" bestFit="1" customWidth="1"/>
    <col min="5903" max="6144" width="9.140625" style="14"/>
    <col min="6145" max="6145" width="39.140625" style="14" customWidth="1"/>
    <col min="6146" max="6157" width="14" style="14" bestFit="1" customWidth="1"/>
    <col min="6158" max="6158" width="15" style="14" bestFit="1" customWidth="1"/>
    <col min="6159" max="6400" width="9.140625" style="14"/>
    <col min="6401" max="6401" width="39.140625" style="14" customWidth="1"/>
    <col min="6402" max="6413" width="14" style="14" bestFit="1" customWidth="1"/>
    <col min="6414" max="6414" width="15" style="14" bestFit="1" customWidth="1"/>
    <col min="6415" max="6656" width="9.140625" style="14"/>
    <col min="6657" max="6657" width="39.140625" style="14" customWidth="1"/>
    <col min="6658" max="6669" width="14" style="14" bestFit="1" customWidth="1"/>
    <col min="6670" max="6670" width="15" style="14" bestFit="1" customWidth="1"/>
    <col min="6671" max="6912" width="9.140625" style="14"/>
    <col min="6913" max="6913" width="39.140625" style="14" customWidth="1"/>
    <col min="6914" max="6925" width="14" style="14" bestFit="1" customWidth="1"/>
    <col min="6926" max="6926" width="15" style="14" bestFit="1" customWidth="1"/>
    <col min="6927" max="7168" width="9.140625" style="14"/>
    <col min="7169" max="7169" width="39.140625" style="14" customWidth="1"/>
    <col min="7170" max="7181" width="14" style="14" bestFit="1" customWidth="1"/>
    <col min="7182" max="7182" width="15" style="14" bestFit="1" customWidth="1"/>
    <col min="7183" max="7424" width="9.140625" style="14"/>
    <col min="7425" max="7425" width="39.140625" style="14" customWidth="1"/>
    <col min="7426" max="7437" width="14" style="14" bestFit="1" customWidth="1"/>
    <col min="7438" max="7438" width="15" style="14" bestFit="1" customWidth="1"/>
    <col min="7439" max="7680" width="9.140625" style="14"/>
    <col min="7681" max="7681" width="39.140625" style="14" customWidth="1"/>
    <col min="7682" max="7693" width="14" style="14" bestFit="1" customWidth="1"/>
    <col min="7694" max="7694" width="15" style="14" bestFit="1" customWidth="1"/>
    <col min="7695" max="7936" width="9.140625" style="14"/>
    <col min="7937" max="7937" width="39.140625" style="14" customWidth="1"/>
    <col min="7938" max="7949" width="14" style="14" bestFit="1" customWidth="1"/>
    <col min="7950" max="7950" width="15" style="14" bestFit="1" customWidth="1"/>
    <col min="7951" max="8192" width="9.140625" style="14"/>
    <col min="8193" max="8193" width="39.140625" style="14" customWidth="1"/>
    <col min="8194" max="8205" width="14" style="14" bestFit="1" customWidth="1"/>
    <col min="8206" max="8206" width="15" style="14" bestFit="1" customWidth="1"/>
    <col min="8207" max="8448" width="9.140625" style="14"/>
    <col min="8449" max="8449" width="39.140625" style="14" customWidth="1"/>
    <col min="8450" max="8461" width="14" style="14" bestFit="1" customWidth="1"/>
    <col min="8462" max="8462" width="15" style="14" bestFit="1" customWidth="1"/>
    <col min="8463" max="8704" width="9.140625" style="14"/>
    <col min="8705" max="8705" width="39.140625" style="14" customWidth="1"/>
    <col min="8706" max="8717" width="14" style="14" bestFit="1" customWidth="1"/>
    <col min="8718" max="8718" width="15" style="14" bestFit="1" customWidth="1"/>
    <col min="8719" max="8960" width="9.140625" style="14"/>
    <col min="8961" max="8961" width="39.140625" style="14" customWidth="1"/>
    <col min="8962" max="8973" width="14" style="14" bestFit="1" customWidth="1"/>
    <col min="8974" max="8974" width="15" style="14" bestFit="1" customWidth="1"/>
    <col min="8975" max="9216" width="9.140625" style="14"/>
    <col min="9217" max="9217" width="39.140625" style="14" customWidth="1"/>
    <col min="9218" max="9229" width="14" style="14" bestFit="1" customWidth="1"/>
    <col min="9230" max="9230" width="15" style="14" bestFit="1" customWidth="1"/>
    <col min="9231" max="9472" width="9.140625" style="14"/>
    <col min="9473" max="9473" width="39.140625" style="14" customWidth="1"/>
    <col min="9474" max="9485" width="14" style="14" bestFit="1" customWidth="1"/>
    <col min="9486" max="9486" width="15" style="14" bestFit="1" customWidth="1"/>
    <col min="9487" max="9728" width="9.140625" style="14"/>
    <col min="9729" max="9729" width="39.140625" style="14" customWidth="1"/>
    <col min="9730" max="9741" width="14" style="14" bestFit="1" customWidth="1"/>
    <col min="9742" max="9742" width="15" style="14" bestFit="1" customWidth="1"/>
    <col min="9743" max="9984" width="9.140625" style="14"/>
    <col min="9985" max="9985" width="39.140625" style="14" customWidth="1"/>
    <col min="9986" max="9997" width="14" style="14" bestFit="1" customWidth="1"/>
    <col min="9998" max="9998" width="15" style="14" bestFit="1" customWidth="1"/>
    <col min="9999" max="10240" width="9.140625" style="14"/>
    <col min="10241" max="10241" width="39.140625" style="14" customWidth="1"/>
    <col min="10242" max="10253" width="14" style="14" bestFit="1" customWidth="1"/>
    <col min="10254" max="10254" width="15" style="14" bestFit="1" customWidth="1"/>
    <col min="10255" max="10496" width="9.140625" style="14"/>
    <col min="10497" max="10497" width="39.140625" style="14" customWidth="1"/>
    <col min="10498" max="10509" width="14" style="14" bestFit="1" customWidth="1"/>
    <col min="10510" max="10510" width="15" style="14" bestFit="1" customWidth="1"/>
    <col min="10511" max="10752" width="9.140625" style="14"/>
    <col min="10753" max="10753" width="39.140625" style="14" customWidth="1"/>
    <col min="10754" max="10765" width="14" style="14" bestFit="1" customWidth="1"/>
    <col min="10766" max="10766" width="15" style="14" bestFit="1" customWidth="1"/>
    <col min="10767" max="11008" width="9.140625" style="14"/>
    <col min="11009" max="11009" width="39.140625" style="14" customWidth="1"/>
    <col min="11010" max="11021" width="14" style="14" bestFit="1" customWidth="1"/>
    <col min="11022" max="11022" width="15" style="14" bestFit="1" customWidth="1"/>
    <col min="11023" max="11264" width="9.140625" style="14"/>
    <col min="11265" max="11265" width="39.140625" style="14" customWidth="1"/>
    <col min="11266" max="11277" width="14" style="14" bestFit="1" customWidth="1"/>
    <col min="11278" max="11278" width="15" style="14" bestFit="1" customWidth="1"/>
    <col min="11279" max="11520" width="9.140625" style="14"/>
    <col min="11521" max="11521" width="39.140625" style="14" customWidth="1"/>
    <col min="11522" max="11533" width="14" style="14" bestFit="1" customWidth="1"/>
    <col min="11534" max="11534" width="15" style="14" bestFit="1" customWidth="1"/>
    <col min="11535" max="11776" width="9.140625" style="14"/>
    <col min="11777" max="11777" width="39.140625" style="14" customWidth="1"/>
    <col min="11778" max="11789" width="14" style="14" bestFit="1" customWidth="1"/>
    <col min="11790" max="11790" width="15" style="14" bestFit="1" customWidth="1"/>
    <col min="11791" max="12032" width="9.140625" style="14"/>
    <col min="12033" max="12033" width="39.140625" style="14" customWidth="1"/>
    <col min="12034" max="12045" width="14" style="14" bestFit="1" customWidth="1"/>
    <col min="12046" max="12046" width="15" style="14" bestFit="1" customWidth="1"/>
    <col min="12047" max="12288" width="9.140625" style="14"/>
    <col min="12289" max="12289" width="39.140625" style="14" customWidth="1"/>
    <col min="12290" max="12301" width="14" style="14" bestFit="1" customWidth="1"/>
    <col min="12302" max="12302" width="15" style="14" bestFit="1" customWidth="1"/>
    <col min="12303" max="12544" width="9.140625" style="14"/>
    <col min="12545" max="12545" width="39.140625" style="14" customWidth="1"/>
    <col min="12546" max="12557" width="14" style="14" bestFit="1" customWidth="1"/>
    <col min="12558" max="12558" width="15" style="14" bestFit="1" customWidth="1"/>
    <col min="12559" max="12800" width="9.140625" style="14"/>
    <col min="12801" max="12801" width="39.140625" style="14" customWidth="1"/>
    <col min="12802" max="12813" width="14" style="14" bestFit="1" customWidth="1"/>
    <col min="12814" max="12814" width="15" style="14" bestFit="1" customWidth="1"/>
    <col min="12815" max="13056" width="9.140625" style="14"/>
    <col min="13057" max="13057" width="39.140625" style="14" customWidth="1"/>
    <col min="13058" max="13069" width="14" style="14" bestFit="1" customWidth="1"/>
    <col min="13070" max="13070" width="15" style="14" bestFit="1" customWidth="1"/>
    <col min="13071" max="13312" width="9.140625" style="14"/>
    <col min="13313" max="13313" width="39.140625" style="14" customWidth="1"/>
    <col min="13314" max="13325" width="14" style="14" bestFit="1" customWidth="1"/>
    <col min="13326" max="13326" width="15" style="14" bestFit="1" customWidth="1"/>
    <col min="13327" max="13568" width="9.140625" style="14"/>
    <col min="13569" max="13569" width="39.140625" style="14" customWidth="1"/>
    <col min="13570" max="13581" width="14" style="14" bestFit="1" customWidth="1"/>
    <col min="13582" max="13582" width="15" style="14" bestFit="1" customWidth="1"/>
    <col min="13583" max="13824" width="9.140625" style="14"/>
    <col min="13825" max="13825" width="39.140625" style="14" customWidth="1"/>
    <col min="13826" max="13837" width="14" style="14" bestFit="1" customWidth="1"/>
    <col min="13838" max="13838" width="15" style="14" bestFit="1" customWidth="1"/>
    <col min="13839" max="14080" width="9.140625" style="14"/>
    <col min="14081" max="14081" width="39.140625" style="14" customWidth="1"/>
    <col min="14082" max="14093" width="14" style="14" bestFit="1" customWidth="1"/>
    <col min="14094" max="14094" width="15" style="14" bestFit="1" customWidth="1"/>
    <col min="14095" max="14336" width="9.140625" style="14"/>
    <col min="14337" max="14337" width="39.140625" style="14" customWidth="1"/>
    <col min="14338" max="14349" width="14" style="14" bestFit="1" customWidth="1"/>
    <col min="14350" max="14350" width="15" style="14" bestFit="1" customWidth="1"/>
    <col min="14351" max="14592" width="9.140625" style="14"/>
    <col min="14593" max="14593" width="39.140625" style="14" customWidth="1"/>
    <col min="14594" max="14605" width="14" style="14" bestFit="1" customWidth="1"/>
    <col min="14606" max="14606" width="15" style="14" bestFit="1" customWidth="1"/>
    <col min="14607" max="14848" width="9.140625" style="14"/>
    <col min="14849" max="14849" width="39.140625" style="14" customWidth="1"/>
    <col min="14850" max="14861" width="14" style="14" bestFit="1" customWidth="1"/>
    <col min="14862" max="14862" width="15" style="14" bestFit="1" customWidth="1"/>
    <col min="14863" max="15104" width="9.140625" style="14"/>
    <col min="15105" max="15105" width="39.140625" style="14" customWidth="1"/>
    <col min="15106" max="15117" width="14" style="14" bestFit="1" customWidth="1"/>
    <col min="15118" max="15118" width="15" style="14" bestFit="1" customWidth="1"/>
    <col min="15119" max="15360" width="9.140625" style="14"/>
    <col min="15361" max="15361" width="39.140625" style="14" customWidth="1"/>
    <col min="15362" max="15373" width="14" style="14" bestFit="1" customWidth="1"/>
    <col min="15374" max="15374" width="15" style="14" bestFit="1" customWidth="1"/>
    <col min="15375" max="15616" width="9.140625" style="14"/>
    <col min="15617" max="15617" width="39.140625" style="14" customWidth="1"/>
    <col min="15618" max="15629" width="14" style="14" bestFit="1" customWidth="1"/>
    <col min="15630" max="15630" width="15" style="14" bestFit="1" customWidth="1"/>
    <col min="15631" max="15872" width="9.140625" style="14"/>
    <col min="15873" max="15873" width="39.140625" style="14" customWidth="1"/>
    <col min="15874" max="15885" width="14" style="14" bestFit="1" customWidth="1"/>
    <col min="15886" max="15886" width="15" style="14" bestFit="1" customWidth="1"/>
    <col min="15887" max="16128" width="9.140625" style="14"/>
    <col min="16129" max="16129" width="39.140625" style="14" customWidth="1"/>
    <col min="16130" max="16141" width="14" style="14" bestFit="1" customWidth="1"/>
    <col min="16142" max="16142" width="15" style="14" bestFit="1" customWidth="1"/>
    <col min="16143" max="16384" width="9.140625" style="14"/>
  </cols>
  <sheetData>
    <row r="1" spans="1:14" s="32" customFormat="1" x14ac:dyDescent="0.2"/>
    <row r="2" spans="1:14" s="32" customFormat="1" x14ac:dyDescent="0.2"/>
    <row r="3" spans="1:14" s="32" customFormat="1" ht="18" x14ac:dyDescent="0.25">
      <c r="A3" s="56" t="s">
        <v>268</v>
      </c>
    </row>
    <row r="4" spans="1:14" s="32" customFormat="1" x14ac:dyDescent="0.2"/>
    <row r="5" spans="1:14" s="32" customFormat="1" x14ac:dyDescent="0.2"/>
    <row r="6" spans="1:14" s="58" customFormat="1" ht="12" x14ac:dyDescent="0.2">
      <c r="A6" s="57" t="s">
        <v>61</v>
      </c>
      <c r="B6" s="88" t="s">
        <v>27</v>
      </c>
      <c r="C6" s="88" t="s">
        <v>28</v>
      </c>
      <c r="D6" s="88" t="s">
        <v>29</v>
      </c>
      <c r="E6" s="88" t="s">
        <v>30</v>
      </c>
      <c r="F6" s="88" t="s">
        <v>31</v>
      </c>
      <c r="G6" s="88" t="s">
        <v>32</v>
      </c>
      <c r="H6" s="88" t="s">
        <v>33</v>
      </c>
      <c r="I6" s="88" t="s">
        <v>34</v>
      </c>
      <c r="J6" s="88" t="s">
        <v>35</v>
      </c>
      <c r="K6" s="88" t="s">
        <v>36</v>
      </c>
      <c r="L6" s="88" t="s">
        <v>37</v>
      </c>
      <c r="M6" s="88" t="s">
        <v>38</v>
      </c>
      <c r="N6" s="57" t="s">
        <v>9</v>
      </c>
    </row>
    <row r="7" spans="1:14" s="32" customFormat="1" x14ac:dyDescent="0.2">
      <c r="A7" s="59" t="s">
        <v>227</v>
      </c>
    </row>
    <row r="8" spans="1:14" s="32" customFormat="1" x14ac:dyDescent="0.2">
      <c r="A8" s="60" t="s">
        <v>247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2" customFormat="1" x14ac:dyDescent="0.2">
      <c r="A9" s="6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59" t="s">
        <v>102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60" t="s">
        <v>228</v>
      </c>
      <c r="B11" s="189">
        <v>10995.33</v>
      </c>
      <c r="C11" s="189">
        <v>10995.33</v>
      </c>
      <c r="D11" s="189">
        <v>10995.33</v>
      </c>
      <c r="E11" s="189">
        <v>10995.33</v>
      </c>
      <c r="F11" s="189">
        <v>10995.33</v>
      </c>
      <c r="G11" s="189">
        <v>10995.33</v>
      </c>
      <c r="H11" s="189">
        <v>10995.33</v>
      </c>
      <c r="I11" s="189">
        <v>10995.33</v>
      </c>
      <c r="J11" s="189">
        <v>10995.33</v>
      </c>
      <c r="K11" s="189">
        <v>10995.33</v>
      </c>
      <c r="L11" s="189">
        <v>10995.33</v>
      </c>
      <c r="M11" s="189">
        <v>10995.33</v>
      </c>
      <c r="N11" s="1">
        <f>SUM(B11:M11)</f>
        <v>131943.96</v>
      </c>
    </row>
    <row r="12" spans="1:14" x14ac:dyDescent="0.2">
      <c r="A12" s="60" t="s">
        <v>229</v>
      </c>
      <c r="B12" s="189">
        <v>5324.45</v>
      </c>
      <c r="C12" s="189">
        <v>5324.45</v>
      </c>
      <c r="D12" s="189">
        <v>5324.45</v>
      </c>
      <c r="E12" s="189">
        <v>5324.45</v>
      </c>
      <c r="F12" s="189">
        <v>5324.45</v>
      </c>
      <c r="G12" s="189">
        <v>5324.45</v>
      </c>
      <c r="H12" s="189">
        <v>5324.45</v>
      </c>
      <c r="I12" s="189">
        <v>5324.45</v>
      </c>
      <c r="J12" s="189">
        <v>5324.45</v>
      </c>
      <c r="K12" s="189">
        <v>5324.45</v>
      </c>
      <c r="L12" s="189">
        <v>5324.45</v>
      </c>
      <c r="M12" s="189">
        <v>5324.45</v>
      </c>
      <c r="N12" s="1">
        <f>SUM(B12:M12)</f>
        <v>63893.399999999987</v>
      </c>
    </row>
    <row r="13" spans="1:14" x14ac:dyDescent="0.2">
      <c r="A13" s="60" t="s">
        <v>230</v>
      </c>
      <c r="B13" s="189">
        <v>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">
        <f>SUM(B13:M13)</f>
        <v>0</v>
      </c>
    </row>
    <row r="14" spans="1:14" ht="15" x14ac:dyDescent="0.25">
      <c r="A14" s="60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1"/>
    </row>
    <row r="15" spans="1:14" ht="15" x14ac:dyDescent="0.25">
      <c r="A15" s="59" t="s">
        <v>68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1"/>
    </row>
    <row r="16" spans="1:14" x14ac:dyDescent="0.2">
      <c r="A16" s="60" t="s">
        <v>231</v>
      </c>
      <c r="B16" s="189">
        <v>10857686.279999994</v>
      </c>
      <c r="C16" s="189">
        <v>10933325.619999999</v>
      </c>
      <c r="D16" s="189">
        <v>11819826.670000007</v>
      </c>
      <c r="E16" s="189">
        <v>11338771.75</v>
      </c>
      <c r="F16" s="189">
        <v>11052491.340000002</v>
      </c>
      <c r="G16" s="189">
        <v>13477833.829999998</v>
      </c>
      <c r="H16" s="189">
        <v>10397865.890000001</v>
      </c>
      <c r="I16" s="189">
        <v>10198569.250000002</v>
      </c>
      <c r="J16" s="189">
        <v>13236387.049999995</v>
      </c>
      <c r="K16" s="189">
        <v>12598748.729999997</v>
      </c>
      <c r="L16" s="189">
        <v>12305596.88000001</v>
      </c>
      <c r="M16" s="189">
        <v>14159088.970000001</v>
      </c>
      <c r="N16" s="1">
        <f>SUM(B16:M16)</f>
        <v>142376192.26000002</v>
      </c>
    </row>
    <row r="17" spans="1:14" ht="15" x14ac:dyDescent="0.25">
      <c r="A17" s="60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1"/>
    </row>
    <row r="18" spans="1:14" x14ac:dyDescent="0.2">
      <c r="A18" s="60" t="s">
        <v>232</v>
      </c>
      <c r="B18" s="189">
        <v>6483431.6100000003</v>
      </c>
      <c r="C18" s="189">
        <v>6532428.6699999999</v>
      </c>
      <c r="D18" s="189">
        <v>7106679.4400000004</v>
      </c>
      <c r="E18" s="189">
        <v>6795065.4100000001</v>
      </c>
      <c r="F18" s="189">
        <v>6609607.5800000001</v>
      </c>
      <c r="G18" s="189">
        <v>8180642.1100000003</v>
      </c>
      <c r="H18" s="189">
        <v>6185568.8300000001</v>
      </c>
      <c r="I18" s="189">
        <v>6056472.8799999999</v>
      </c>
      <c r="J18" s="189">
        <v>8024243.0700000003</v>
      </c>
      <c r="K18" s="189">
        <v>7611207.8899999997</v>
      </c>
      <c r="L18" s="189">
        <v>7421316.4800000004</v>
      </c>
      <c r="M18" s="189">
        <v>8621930.4399999995</v>
      </c>
      <c r="N18" s="1">
        <f>SUM(B18:M18)</f>
        <v>85628594.409999996</v>
      </c>
    </row>
    <row r="19" spans="1:14" x14ac:dyDescent="0.2">
      <c r="A19" s="60" t="s">
        <v>233</v>
      </c>
      <c r="B19" s="189">
        <v>2616577.42</v>
      </c>
      <c r="C19" s="189">
        <v>2635996.5699999998</v>
      </c>
      <c r="D19" s="189">
        <v>2863591.09</v>
      </c>
      <c r="E19" s="189">
        <v>2740088.17</v>
      </c>
      <c r="F19" s="189">
        <v>2666580.69</v>
      </c>
      <c r="G19" s="189">
        <v>3289221.88</v>
      </c>
      <c r="H19" s="189">
        <v>2498523.29</v>
      </c>
      <c r="I19" s="189">
        <v>2447359.2599999998</v>
      </c>
      <c r="J19" s="189">
        <v>3227236.94</v>
      </c>
      <c r="K19" s="189">
        <v>3063540.53</v>
      </c>
      <c r="L19" s="189">
        <v>2988281.7</v>
      </c>
      <c r="M19" s="189">
        <v>3464115.74</v>
      </c>
      <c r="N19" s="1">
        <f>SUM(B19:M19)</f>
        <v>34501113.280000001</v>
      </c>
    </row>
    <row r="20" spans="1:14" ht="15" x14ac:dyDescent="0.25">
      <c r="A20" s="60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1"/>
    </row>
    <row r="21" spans="1:14" ht="15" x14ac:dyDescent="0.25">
      <c r="A21" s="59" t="s">
        <v>63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1"/>
    </row>
    <row r="22" spans="1:14" x14ac:dyDescent="0.2">
      <c r="A22" s="60" t="s">
        <v>64</v>
      </c>
      <c r="B22" s="189">
        <v>20106.25</v>
      </c>
      <c r="C22" s="189">
        <v>20226.919999999998</v>
      </c>
      <c r="D22" s="189">
        <v>21641.200000000001</v>
      </c>
      <c r="E22" s="189">
        <v>20873.75</v>
      </c>
      <c r="F22" s="189">
        <v>20417.13</v>
      </c>
      <c r="G22" s="189">
        <v>24286.66</v>
      </c>
      <c r="H22" s="189">
        <v>19372.7</v>
      </c>
      <c r="I22" s="189">
        <v>19054.73</v>
      </c>
      <c r="J22" s="189">
        <v>23901.439999999999</v>
      </c>
      <c r="K22" s="189">
        <v>22884.12</v>
      </c>
      <c r="L22" s="189">
        <v>22416.41</v>
      </c>
      <c r="M22" s="189">
        <v>25373.57</v>
      </c>
      <c r="N22" s="1">
        <f t="shared" ref="N22:N27" si="0">SUM(B22:M22)</f>
        <v>260554.88000000003</v>
      </c>
    </row>
    <row r="23" spans="1:14" x14ac:dyDescent="0.2">
      <c r="A23" s="60" t="s">
        <v>234</v>
      </c>
      <c r="B23" s="189">
        <v>128130.16</v>
      </c>
      <c r="C23" s="189">
        <v>128693.22</v>
      </c>
      <c r="D23" s="189">
        <v>135292.34</v>
      </c>
      <c r="E23" s="189">
        <v>131711.35999999999</v>
      </c>
      <c r="F23" s="189">
        <v>129583.41</v>
      </c>
      <c r="G23" s="189">
        <v>147645.82</v>
      </c>
      <c r="H23" s="189">
        <v>124708.17</v>
      </c>
      <c r="I23" s="189">
        <v>123223.93</v>
      </c>
      <c r="J23" s="189">
        <v>145847.67999999999</v>
      </c>
      <c r="K23" s="189">
        <v>141098.95000000001</v>
      </c>
      <c r="L23" s="189">
        <v>138915.74</v>
      </c>
      <c r="M23" s="189">
        <v>152719.38</v>
      </c>
      <c r="N23" s="1">
        <f t="shared" si="0"/>
        <v>1627570.1600000001</v>
      </c>
    </row>
    <row r="24" spans="1:14" x14ac:dyDescent="0.2">
      <c r="A24" s="60" t="s">
        <v>235</v>
      </c>
      <c r="B24" s="189">
        <v>353288.25</v>
      </c>
      <c r="C24" s="189">
        <v>354840.52</v>
      </c>
      <c r="D24" s="189">
        <v>373033.31</v>
      </c>
      <c r="E24" s="189">
        <v>363161.09</v>
      </c>
      <c r="F24" s="189">
        <v>357294.58</v>
      </c>
      <c r="G24" s="189">
        <v>407089.89</v>
      </c>
      <c r="H24" s="189">
        <v>343854.3</v>
      </c>
      <c r="I24" s="189">
        <v>339762.5</v>
      </c>
      <c r="J24" s="189">
        <v>402132.69</v>
      </c>
      <c r="K24" s="189">
        <v>389041.18</v>
      </c>
      <c r="L24" s="189">
        <v>383022.4</v>
      </c>
      <c r="M24" s="189">
        <v>421076.91</v>
      </c>
      <c r="N24" s="1">
        <f t="shared" si="0"/>
        <v>4487597.62</v>
      </c>
    </row>
    <row r="25" spans="1:14" x14ac:dyDescent="0.2">
      <c r="A25" s="60" t="s">
        <v>236</v>
      </c>
      <c r="B25" s="189">
        <v>38678.57</v>
      </c>
      <c r="C25" s="189">
        <v>38947.03</v>
      </c>
      <c r="D25" s="189">
        <v>41296.5</v>
      </c>
      <c r="E25" s="189">
        <v>40021.57</v>
      </c>
      <c r="F25" s="189">
        <v>38748.720000000001</v>
      </c>
      <c r="G25" s="189">
        <v>43828.87</v>
      </c>
      <c r="H25" s="189">
        <v>37377.54</v>
      </c>
      <c r="I25" s="189">
        <v>36960.089999999997</v>
      </c>
      <c r="J25" s="189">
        <v>43323.13</v>
      </c>
      <c r="K25" s="189">
        <v>41987.53</v>
      </c>
      <c r="L25" s="189">
        <v>41373.49</v>
      </c>
      <c r="M25" s="189">
        <v>45255.83</v>
      </c>
      <c r="N25" s="1">
        <f t="shared" si="0"/>
        <v>487798.87000000005</v>
      </c>
    </row>
    <row r="26" spans="1:14" x14ac:dyDescent="0.2">
      <c r="A26" s="60" t="s">
        <v>65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">
        <f t="shared" si="0"/>
        <v>0</v>
      </c>
    </row>
    <row r="27" spans="1:14" x14ac:dyDescent="0.2">
      <c r="A27" s="60" t="s">
        <v>237</v>
      </c>
      <c r="B27" s="189">
        <v>801122.94</v>
      </c>
      <c r="C27" s="189">
        <v>805887.06</v>
      </c>
      <c r="D27" s="189">
        <v>862519.99</v>
      </c>
      <c r="E27" s="189">
        <v>831788.44</v>
      </c>
      <c r="F27" s="189">
        <v>814173.64</v>
      </c>
      <c r="G27" s="189">
        <v>970879.69</v>
      </c>
      <c r="H27" s="189">
        <v>771877.02</v>
      </c>
      <c r="I27" s="189">
        <v>759000.08</v>
      </c>
      <c r="J27" s="189">
        <v>955279.35</v>
      </c>
      <c r="K27" s="189">
        <v>914080.31</v>
      </c>
      <c r="L27" s="189">
        <v>895139.2</v>
      </c>
      <c r="M27" s="189">
        <v>1014896.9</v>
      </c>
      <c r="N27" s="18">
        <f t="shared" si="0"/>
        <v>10396644.619999999</v>
      </c>
    </row>
    <row r="28" spans="1:14" x14ac:dyDescent="0.2">
      <c r="A28" s="6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x14ac:dyDescent="0.25">
      <c r="A29" s="61" t="s">
        <v>238</v>
      </c>
      <c r="B29" s="1">
        <f>SUM(B11:B27)</f>
        <v>21315341.259999998</v>
      </c>
      <c r="C29" s="178">
        <f t="shared" ref="C29:D29" si="1">SUM(C11:C27)</f>
        <v>21466665.390000001</v>
      </c>
      <c r="D29" s="178">
        <f t="shared" si="1"/>
        <v>23240200.320000004</v>
      </c>
      <c r="E29" s="1">
        <f t="shared" ref="E29:M29" si="2">SUM(E11:E28)</f>
        <v>22277801.32</v>
      </c>
      <c r="F29" s="1">
        <f t="shared" si="2"/>
        <v>21705216.870000001</v>
      </c>
      <c r="G29" s="1">
        <f t="shared" si="2"/>
        <v>26557748.530000001</v>
      </c>
      <c r="H29" s="1">
        <f t="shared" si="2"/>
        <v>20395467.52</v>
      </c>
      <c r="I29" s="1">
        <f t="shared" si="2"/>
        <v>19996722.5</v>
      </c>
      <c r="J29" s="1">
        <f t="shared" si="2"/>
        <v>26074671.129999999</v>
      </c>
      <c r="K29" s="1">
        <f t="shared" si="2"/>
        <v>24798909.019999996</v>
      </c>
      <c r="L29" s="1">
        <f t="shared" si="2"/>
        <v>24212382.080000002</v>
      </c>
      <c r="M29" s="1">
        <f t="shared" si="2"/>
        <v>27920777.519999996</v>
      </c>
      <c r="N29" s="209">
        <f t="shared" ref="N29" si="3">SUM(N11:N28)</f>
        <v>279961903.46000004</v>
      </c>
    </row>
    <row r="30" spans="1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3.75" x14ac:dyDescent="0.2">
      <c r="A31" s="62" t="s">
        <v>248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WA</vt:lpstr>
      <vt:lpstr>MONTHLY WP</vt:lpstr>
      <vt:lpstr>SCCRT In State</vt:lpstr>
      <vt:lpstr>SCCRT Out of State</vt:lpstr>
      <vt:lpstr>BCCRT!Print_Area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2015-03-27T16:17:29Z</cp:lastPrinted>
  <dcterms:created xsi:type="dcterms:W3CDTF">2014-09-26T18:28:29Z</dcterms:created>
  <dcterms:modified xsi:type="dcterms:W3CDTF">2021-08-31T23:02:56Z</dcterms:modified>
</cp:coreProperties>
</file>