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axation\ccshared\Div - Adm Svc\Distribution &amp; Statistics\Distributions\WEB\"/>
    </mc:Choice>
  </mc:AlternateContent>
  <xr:revisionPtr revIDLastSave="0" documentId="13_ncr:1_{E7BB68EA-87AD-4F08-AEB1-7F420C6924CB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FY25" sheetId="15" r:id="rId1"/>
    <sheet name="REV PED 1" sheetId="2" r:id="rId2"/>
    <sheet name="REV PED 2" sheetId="16" r:id="rId3"/>
    <sheet name="REV PED 3" sheetId="17" r:id="rId4"/>
    <sheet name="REV PED 4" sheetId="18" r:id="rId5"/>
    <sheet name="REV PED 5" sheetId="19" r:id="rId6"/>
    <sheet name="REV PED 6" sheetId="20" r:id="rId7"/>
    <sheet name="REV PED 7" sheetId="21" r:id="rId8"/>
    <sheet name="REV PED 8" sheetId="22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1" i="20" l="1"/>
  <c r="I41" i="20" s="1"/>
  <c r="D41" i="20"/>
  <c r="E41" i="20" s="1"/>
  <c r="B41" i="20"/>
  <c r="B40" i="20"/>
  <c r="H40" i="20" s="1"/>
  <c r="I40" i="20" s="1"/>
  <c r="D39" i="20"/>
  <c r="E39" i="20" s="1"/>
  <c r="D38" i="20"/>
  <c r="E38" i="20" s="1"/>
  <c r="D37" i="20"/>
  <c r="E37" i="20" s="1"/>
  <c r="B37" i="20"/>
  <c r="B36" i="20"/>
  <c r="D34" i="20"/>
  <c r="E34" i="20" s="1"/>
  <c r="D32" i="20"/>
  <c r="E32" i="20" s="1"/>
  <c r="D31" i="20"/>
  <c r="E31" i="20" s="1"/>
  <c r="B30" i="20"/>
  <c r="B29" i="20"/>
  <c r="D27" i="20"/>
  <c r="E27" i="20" s="1"/>
  <c r="B27" i="20"/>
  <c r="D25" i="20"/>
  <c r="E25" i="20" s="1"/>
  <c r="B25" i="20"/>
  <c r="H18" i="20"/>
  <c r="I18" i="20" s="1"/>
  <c r="B18" i="20"/>
  <c r="B17" i="20"/>
  <c r="B15" i="20"/>
  <c r="H13" i="20"/>
  <c r="I13" i="20" s="1"/>
  <c r="D13" i="20"/>
  <c r="E13" i="20" s="1"/>
  <c r="H12" i="20"/>
  <c r="I12" i="20" s="1"/>
  <c r="D12" i="20"/>
  <c r="E12" i="20" s="1"/>
  <c r="H11" i="20"/>
  <c r="I11" i="20" s="1"/>
  <c r="D11" i="20"/>
  <c r="E11" i="20" s="1"/>
  <c r="D10" i="20"/>
  <c r="E10" i="20" s="1"/>
  <c r="D41" i="16"/>
  <c r="E41" i="16" s="1"/>
  <c r="B41" i="16"/>
  <c r="D40" i="16"/>
  <c r="E40" i="16" s="1"/>
  <c r="H39" i="16"/>
  <c r="I39" i="16" s="1"/>
  <c r="D39" i="16"/>
  <c r="E39" i="16" s="1"/>
  <c r="H38" i="16"/>
  <c r="I38" i="16" s="1"/>
  <c r="B38" i="16"/>
  <c r="D38" i="16" s="1"/>
  <c r="I34" i="16"/>
  <c r="H34" i="16"/>
  <c r="E34" i="16"/>
  <c r="I33" i="16"/>
  <c r="H33" i="16"/>
  <c r="E33" i="16"/>
  <c r="I32" i="16"/>
  <c r="H32" i="16"/>
  <c r="E32" i="16"/>
  <c r="H31" i="16"/>
  <c r="I30" i="16"/>
  <c r="H30" i="16"/>
  <c r="E30" i="16"/>
  <c r="H29" i="16"/>
  <c r="B29" i="16"/>
  <c r="D29" i="16" s="1"/>
  <c r="I28" i="16"/>
  <c r="E28" i="16"/>
  <c r="D28" i="16"/>
  <c r="H27" i="16"/>
  <c r="B27" i="16"/>
  <c r="H26" i="16"/>
  <c r="I26" i="16" s="1"/>
  <c r="D26" i="16"/>
  <c r="E26" i="16" s="1"/>
  <c r="C44" i="16"/>
  <c r="B25" i="16"/>
  <c r="D25" i="16" s="1"/>
  <c r="I18" i="16"/>
  <c r="F18" i="16"/>
  <c r="H18" i="16" s="1"/>
  <c r="E18" i="16"/>
  <c r="D18" i="16"/>
  <c r="I17" i="16"/>
  <c r="H17" i="16"/>
  <c r="F17" i="16"/>
  <c r="E17" i="16"/>
  <c r="D17" i="16"/>
  <c r="B15" i="16"/>
  <c r="B20" i="16" s="1"/>
  <c r="D13" i="16"/>
  <c r="E13" i="16" s="1"/>
  <c r="D11" i="16"/>
  <c r="E11" i="16" s="1"/>
  <c r="H10" i="16"/>
  <c r="D9" i="16"/>
  <c r="E9" i="16" s="1"/>
  <c r="B9" i="16"/>
  <c r="B31" i="2"/>
  <c r="O28" i="15"/>
  <c r="J13" i="15"/>
  <c r="J18" i="15" s="1"/>
  <c r="H13" i="15"/>
  <c r="H18" i="15" s="1"/>
  <c r="G13" i="15"/>
  <c r="G18" i="15" s="1"/>
  <c r="M13" i="15"/>
  <c r="M18" i="15" s="1"/>
  <c r="N13" i="15"/>
  <c r="N18" i="15" s="1"/>
  <c r="L13" i="15"/>
  <c r="L18" i="15" s="1"/>
  <c r="K13" i="15"/>
  <c r="K18" i="15" s="1"/>
  <c r="I13" i="15"/>
  <c r="I18" i="15" s="1"/>
  <c r="F13" i="15"/>
  <c r="F18" i="15" s="1"/>
  <c r="E13" i="15"/>
  <c r="E18" i="15" s="1"/>
  <c r="D13" i="15"/>
  <c r="D18" i="15" s="1"/>
  <c r="C13" i="15"/>
  <c r="H38" i="20" l="1"/>
  <c r="I38" i="20" s="1"/>
  <c r="H36" i="20"/>
  <c r="I36" i="20" s="1"/>
  <c r="H26" i="20"/>
  <c r="I26" i="20" s="1"/>
  <c r="H39" i="20"/>
  <c r="I39" i="20" s="1"/>
  <c r="D17" i="20"/>
  <c r="H31" i="20"/>
  <c r="I31" i="20" s="1"/>
  <c r="H32" i="20"/>
  <c r="I32" i="20" s="1"/>
  <c r="D29" i="20"/>
  <c r="E29" i="20" s="1"/>
  <c r="H33" i="20"/>
  <c r="I33" i="20" s="1"/>
  <c r="H30" i="20"/>
  <c r="I30" i="20" s="1"/>
  <c r="H34" i="20"/>
  <c r="I34" i="20" s="1"/>
  <c r="H28" i="20"/>
  <c r="I28" i="20" s="1"/>
  <c r="C15" i="20"/>
  <c r="C20" i="20" s="1"/>
  <c r="H10" i="20"/>
  <c r="I10" i="20" s="1"/>
  <c r="H27" i="20"/>
  <c r="I27" i="20" s="1"/>
  <c r="H37" i="20"/>
  <c r="I37" i="20" s="1"/>
  <c r="H25" i="20"/>
  <c r="I25" i="20" s="1"/>
  <c r="G44" i="20"/>
  <c r="F15" i="20"/>
  <c r="G15" i="20"/>
  <c r="G20" i="20" s="1"/>
  <c r="C44" i="20"/>
  <c r="E17" i="20"/>
  <c r="D9" i="20"/>
  <c r="D33" i="20"/>
  <c r="E33" i="20" s="1"/>
  <c r="B20" i="20"/>
  <c r="H29" i="20"/>
  <c r="I29" i="20" s="1"/>
  <c r="D36" i="20"/>
  <c r="E36" i="20" s="1"/>
  <c r="H9" i="20"/>
  <c r="D40" i="20"/>
  <c r="E40" i="20" s="1"/>
  <c r="B44" i="20"/>
  <c r="D26" i="20"/>
  <c r="E26" i="20" s="1"/>
  <c r="D28" i="20"/>
  <c r="E28" i="20" s="1"/>
  <c r="D30" i="20"/>
  <c r="E30" i="20" s="1"/>
  <c r="H17" i="20"/>
  <c r="I17" i="20" s="1"/>
  <c r="D18" i="20"/>
  <c r="E18" i="20" s="1"/>
  <c r="C15" i="16"/>
  <c r="C20" i="16" s="1"/>
  <c r="E38" i="16"/>
  <c r="D27" i="16"/>
  <c r="E27" i="16" s="1"/>
  <c r="H40" i="16"/>
  <c r="I40" i="16" s="1"/>
  <c r="F44" i="16"/>
  <c r="H36" i="16"/>
  <c r="I36" i="16" s="1"/>
  <c r="H12" i="16"/>
  <c r="I12" i="16" s="1"/>
  <c r="H37" i="16"/>
  <c r="I37" i="16" s="1"/>
  <c r="G44" i="16"/>
  <c r="H41" i="16"/>
  <c r="I41" i="16" s="1"/>
  <c r="E29" i="16"/>
  <c r="E36" i="16"/>
  <c r="I10" i="16"/>
  <c r="I29" i="16"/>
  <c r="I27" i="16"/>
  <c r="I31" i="16"/>
  <c r="H9" i="16"/>
  <c r="H13" i="16"/>
  <c r="I13" i="16" s="1"/>
  <c r="H28" i="16"/>
  <c r="D10" i="16"/>
  <c r="E10" i="16" s="1"/>
  <c r="E25" i="16"/>
  <c r="D31" i="16"/>
  <c r="E31" i="16" s="1"/>
  <c r="D33" i="16"/>
  <c r="D36" i="16"/>
  <c r="B44" i="16"/>
  <c r="F15" i="16"/>
  <c r="F20" i="16" s="1"/>
  <c r="H25" i="16"/>
  <c r="G15" i="16"/>
  <c r="G20" i="16" s="1"/>
  <c r="H11" i="16"/>
  <c r="I11" i="16" s="1"/>
  <c r="D12" i="16"/>
  <c r="E12" i="16" s="1"/>
  <c r="D30" i="16"/>
  <c r="D32" i="16"/>
  <c r="D34" i="16"/>
  <c r="D37" i="16"/>
  <c r="E37" i="16" s="1"/>
  <c r="O13" i="15"/>
  <c r="C18" i="15"/>
  <c r="O18" i="15" s="1"/>
  <c r="O22" i="15"/>
  <c r="O9" i="15"/>
  <c r="O8" i="15"/>
  <c r="O7" i="15"/>
  <c r="O16" i="15"/>
  <c r="O36" i="15"/>
  <c r="O10" i="15"/>
  <c r="O11" i="15"/>
  <c r="O15" i="15"/>
  <c r="I9" i="20" l="1"/>
  <c r="H15" i="20"/>
  <c r="D15" i="20"/>
  <c r="E9" i="20"/>
  <c r="F44" i="20"/>
  <c r="D44" i="20"/>
  <c r="E44" i="20" s="1"/>
  <c r="F20" i="20"/>
  <c r="H44" i="20"/>
  <c r="I44" i="20" s="1"/>
  <c r="D44" i="16"/>
  <c r="E44" i="16" s="1"/>
  <c r="H15" i="16"/>
  <c r="H44" i="16"/>
  <c r="I44" i="16" s="1"/>
  <c r="I25" i="16"/>
  <c r="I9" i="16"/>
  <c r="D15" i="16"/>
  <c r="E15" i="20" l="1"/>
  <c r="D20" i="20"/>
  <c r="E20" i="20" s="1"/>
  <c r="H20" i="20"/>
  <c r="I20" i="20" s="1"/>
  <c r="I15" i="20"/>
  <c r="E15" i="16"/>
  <c r="D20" i="16"/>
  <c r="E20" i="16" s="1"/>
  <c r="H20" i="16"/>
  <c r="I20" i="16" s="1"/>
  <c r="I15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F18" authorId="0" shapeId="0" xr:uid="{1771E879-1639-47BE-A4AB-FA459BC55BA6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this amount differs from Dawn 9130 due to correction made for FY25 &amp; Distributions to Stadium
</t>
        </r>
      </text>
    </comment>
  </commentList>
</comments>
</file>

<file path=xl/sharedStrings.xml><?xml version="1.0" encoding="utf-8"?>
<sst xmlns="http://schemas.openxmlformats.org/spreadsheetml/2006/main" count="784" uniqueCount="98">
  <si>
    <t>GROSS REVENUE COMPARISONS</t>
  </si>
  <si>
    <t>SALES &amp; BUSINESS TAX COLLECTIONS</t>
  </si>
  <si>
    <t>TOTAL</t>
  </si>
  <si>
    <t>--------------------------------------------------------</t>
  </si>
  <si>
    <t>-</t>
  </si>
  <si>
    <t>2% SALES TAX</t>
  </si>
  <si>
    <t>2.6% LOCAL SCHOOL SUPPORT TAX</t>
  </si>
  <si>
    <t>1/2% BASIC CITY/COUNTY RELIEF TAX</t>
  </si>
  <si>
    <t>1 3/4% SUPPLEMENTAL CITY/COUNTY RELIEF TAX</t>
  </si>
  <si>
    <t>COUNTY OPTIONAL TAX</t>
  </si>
  <si>
    <t xml:space="preserve">    SUBTOTAL SALES TAX</t>
  </si>
  <si>
    <t>BUSINESS LICENSE FEE</t>
  </si>
  <si>
    <t>MODIFIED BUSINESS TAX</t>
  </si>
  <si>
    <t xml:space="preserve">   TOTAL SALES &amp; BUSINESS TAX</t>
  </si>
  <si>
    <t>EXCISE TAXES COLLECTIONS</t>
  </si>
  <si>
    <t>------------------------------------------------</t>
  </si>
  <si>
    <t>CIGARETTE TAX</t>
  </si>
  <si>
    <t>OTHER TOBACCO TAX</t>
  </si>
  <si>
    <t>LIQUOR TAX</t>
  </si>
  <si>
    <t>INSURANCE PREMIUM TAX</t>
  </si>
  <si>
    <t>TIRE TAX</t>
  </si>
  <si>
    <t>GOVERNMENTAL SERVICES TAX</t>
  </si>
  <si>
    <t>LIVE ENTERTAINMENT TAX</t>
  </si>
  <si>
    <t>BANK EXCISE TAX</t>
  </si>
  <si>
    <t>REAL PROPERTY TRANSFER TAX</t>
  </si>
  <si>
    <t>LODGING TAX</t>
  </si>
  <si>
    <t xml:space="preserve">  3/8% FOR TOURISM</t>
  </si>
  <si>
    <t xml:space="preserve">  3% TO SCHOOL SUPPORT FUND</t>
  </si>
  <si>
    <t xml:space="preserve">   TOTAL EXCISE TAXES</t>
  </si>
  <si>
    <t xml:space="preserve">PREPARED BY DEPARTMENT OF TAXATION </t>
  </si>
  <si>
    <t>DIFFERENCE</t>
  </si>
  <si>
    <t>FISCAL</t>
  </si>
  <si>
    <t>PRIOR FISCAL</t>
  </si>
  <si>
    <t>AMOUNT</t>
  </si>
  <si>
    <t>PERCENT</t>
  </si>
  <si>
    <t>YEAR TO DATE</t>
  </si>
  <si>
    <t>----------------------------------------------------------</t>
  </si>
  <si>
    <t>--------------------------------------------------</t>
  </si>
  <si>
    <t>GOVERNMENTAL SERVICES FEE-SHRT TERM LESSOR</t>
  </si>
  <si>
    <t>-----------------</t>
  </si>
  <si>
    <t>-----------------------</t>
  </si>
  <si>
    <t>--------------------------</t>
  </si>
  <si>
    <t>------------------</t>
  </si>
  <si>
    <t>------------------------</t>
  </si>
  <si>
    <t>TRANSPORTATION CONNECTION TAX</t>
  </si>
  <si>
    <t>COMMERCE TAX</t>
  </si>
  <si>
    <t>RETAIL CANNABIS TAX</t>
  </si>
  <si>
    <t>WHOLESALE CANNABIS TAX</t>
  </si>
  <si>
    <t>REATIL CANNABIS TAX</t>
  </si>
  <si>
    <t>GOLD AND SILVER EXCISE TAX</t>
  </si>
  <si>
    <t xml:space="preserve">Ggold </t>
  </si>
  <si>
    <t>JULY 2024</t>
  </si>
  <si>
    <t>AUGUST 2024</t>
  </si>
  <si>
    <t>SEPTEMBER 2024</t>
  </si>
  <si>
    <t>OCTOBER 2024</t>
  </si>
  <si>
    <t>NOVEMBER 2024</t>
  </si>
  <si>
    <t>DECEMBER 2024</t>
  </si>
  <si>
    <t>JANUARY 2025</t>
  </si>
  <si>
    <t>FEBRUARY 2025</t>
  </si>
  <si>
    <t>MARCH 2025</t>
  </si>
  <si>
    <t>APRIL 2025</t>
  </si>
  <si>
    <t>MAY 2025</t>
  </si>
  <si>
    <t>JUNE 2025</t>
  </si>
  <si>
    <t>FOR FISCAL YEAR 2025</t>
  </si>
  <si>
    <t>FOR JULY 2025 VS JULY 2024</t>
  </si>
  <si>
    <t>JULY 2025</t>
  </si>
  <si>
    <t>SALES &amp; BUSINESS TAX-FY26 JULY ACTIVITY/AUGUST COLLECTIONS</t>
  </si>
  <si>
    <t>------------------------------</t>
  </si>
  <si>
    <t>-------------------------</t>
  </si>
  <si>
    <t>EXCISE TAXES-FY26 JULY ACTIVITY/AUGUST COLLECTIONS</t>
  </si>
  <si>
    <t>EXCISE TAXES-FY25 AUGUST ACTIVITY/SEPTEMBER COLLECTIONS</t>
  </si>
  <si>
    <t>SALES &amp; BUSINESS TAX-FY26 AUGUST ACTIVITY/SEPTEMBER COLLECTIONS</t>
  </si>
  <si>
    <t>AUGUST 2025</t>
  </si>
  <si>
    <t>FOR AUGUST 2025 VS AUGUST 2024</t>
  </si>
  <si>
    <t>EXCISE TAXES-FY25 SEPTEMBER ACTIVITY/OCTOBER COLLECTIONS</t>
  </si>
  <si>
    <t>SALES &amp; BUSINESS TAX-FY26 SEPTEMBER ACTIVITY/OCTOBER COLLECTIONS</t>
  </si>
  <si>
    <t>SEPTEMBER 2025</t>
  </si>
  <si>
    <t>FOR SEPTEMBER 2025 VS SEPTEMBER 2024</t>
  </si>
  <si>
    <t>EXCISE TAXES-FY25 OCTOBER ACTIVITY/NOVEMBER COLLECTIONS</t>
  </si>
  <si>
    <t>SALES &amp; BUSINESS TAX-FY26 OCTOBER ACTIVITY/NOVEMBER COLLECTIONS</t>
  </si>
  <si>
    <t>OCTOBER 2025</t>
  </si>
  <si>
    <t>FOR OCTOBER 2025 VS OCTOBER 2024</t>
  </si>
  <si>
    <t>EXCISE TAXES-FY25 NOVEMBER ACTIVITY/DECEMBER COLLECTIONS</t>
  </si>
  <si>
    <t>SALES &amp; BUSINESS TAX-FY26 NOVEMBER ACTIVITY/DECEMBER COLLECTIONS</t>
  </si>
  <si>
    <t>NOVEMBER 2025</t>
  </si>
  <si>
    <t>FOR NOVEMBER 2025 VS NOVEMBER 2024</t>
  </si>
  <si>
    <t>EXCISE TAXES-FY25 DECEMBER ACTIVITY/JANUARY COLLECTIONS</t>
  </si>
  <si>
    <t>SALES &amp; BUSINESS TAX-FY26 DECEMBER ACTIVITY/JANUARY COLLECTIONS</t>
  </si>
  <si>
    <t>DECEMBER 2025</t>
  </si>
  <si>
    <t>FOR DECEMBER 2025 VS DECEMBER 2024</t>
  </si>
  <si>
    <t>EXCISE TAXES-FY25 JANUARY ACTIVITY/FEBRUARY COLLECTIONS</t>
  </si>
  <si>
    <t>SALES &amp; BUSINESS TAX-FY26 JANUARY ACTIVITY/FEBRUARY COLLECTIONS</t>
  </si>
  <si>
    <t>JANUARY 2026</t>
  </si>
  <si>
    <t>FOR JANUARY 2026 VS JANUARY 2025</t>
  </si>
  <si>
    <t>EXCISE TAXES-FY25 FEBRUARY ACTIVITY/MARCH COLLECTIONS</t>
  </si>
  <si>
    <t>SALES &amp; BUSINESS TAX-FY26 FEBRUARY ACTIVITY/MARCH COLLECTIONS</t>
  </si>
  <si>
    <t>FEBRUARY 2026</t>
  </si>
  <si>
    <t>FOR FEBRUARY 2026 VS FEBRUARY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</si>
</sst>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color indexed="63"/>
      <name val="Courier New"/>
      <family val="3"/>
    </font>
    <font>
      <sz val="10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1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 applyAlignment="1">
      <alignment horizontal="left"/>
    </xf>
    <xf numFmtId="10" fontId="1" fillId="0" borderId="0" xfId="17" applyNumberFormat="1"/>
    <xf numFmtId="0" fontId="1" fillId="0" borderId="0" xfId="17" applyAlignment="1">
      <alignment horizontal="center"/>
    </xf>
    <xf numFmtId="0" fontId="2" fillId="0" borderId="0" xfId="17" applyFont="1" applyAlignment="1">
      <alignment horizontal="center"/>
    </xf>
    <xf numFmtId="0" fontId="1" fillId="0" borderId="0" xfId="17"/>
    <xf numFmtId="7" fontId="1" fillId="0" borderId="0" xfId="17" applyNumberFormat="1" applyAlignment="1">
      <alignment horizontal="fill"/>
    </xf>
    <xf numFmtId="164" fontId="1" fillId="0" borderId="0" xfId="17" applyNumberFormat="1" applyAlignment="1">
      <alignment horizontal="fill"/>
    </xf>
    <xf numFmtId="5" fontId="1" fillId="0" borderId="0" xfId="17" applyNumberFormat="1"/>
    <xf numFmtId="164" fontId="1" fillId="0" borderId="0" xfId="17" applyNumberFormat="1"/>
    <xf numFmtId="0" fontId="1" fillId="0" borderId="0" xfId="17" applyAlignment="1">
      <alignment horizontal="left"/>
    </xf>
    <xf numFmtId="42" fontId="1" fillId="0" borderId="0" xfId="17" applyNumberFormat="1"/>
    <xf numFmtId="164" fontId="1" fillId="0" borderId="0" xfId="17" applyNumberFormat="1" applyAlignment="1">
      <alignment horizontal="right"/>
    </xf>
    <xf numFmtId="0" fontId="3" fillId="0" borderId="0" xfId="17" applyFont="1"/>
    <xf numFmtId="0" fontId="2" fillId="0" borderId="0" xfId="13" quotePrefix="1" applyFont="1" applyAlignment="1">
      <alignment horizontal="left"/>
    </xf>
    <xf numFmtId="10" fontId="1" fillId="0" borderId="0" xfId="17" applyNumberFormat="1" applyAlignment="1">
      <alignment horizontal="center"/>
    </xf>
    <xf numFmtId="49" fontId="1" fillId="0" borderId="0" xfId="17" quotePrefix="1" applyNumberFormat="1" applyAlignment="1">
      <alignment horizontal="center"/>
    </xf>
    <xf numFmtId="0" fontId="1" fillId="0" borderId="0" xfId="13" applyAlignment="1">
      <alignment wrapText="1"/>
    </xf>
    <xf numFmtId="0" fontId="1" fillId="0" borderId="0" xfId="13" applyAlignment="1">
      <alignment horizontal="left"/>
    </xf>
    <xf numFmtId="164" fontId="1" fillId="0" borderId="0" xfId="17" quotePrefix="1" applyNumberFormat="1"/>
    <xf numFmtId="164" fontId="1" fillId="0" borderId="0" xfId="13" applyNumberFormat="1"/>
    <xf numFmtId="164" fontId="1" fillId="0" borderId="0" xfId="13" quotePrefix="1" applyNumberFormat="1"/>
    <xf numFmtId="0" fontId="5" fillId="0" borderId="0" xfId="13" applyFont="1" applyAlignment="1">
      <alignment horizontal="center"/>
    </xf>
    <xf numFmtId="8" fontId="1" fillId="0" borderId="0" xfId="13" applyNumberFormat="1"/>
    <xf numFmtId="0" fontId="1" fillId="0" borderId="0" xfId="13"/>
    <xf numFmtId="164" fontId="1" fillId="0" borderId="0" xfId="13" applyNumberFormat="1" applyAlignment="1">
      <alignment horizontal="center"/>
    </xf>
    <xf numFmtId="164" fontId="1" fillId="0" borderId="0" xfId="13" quotePrefix="1" applyNumberFormat="1" applyAlignment="1">
      <alignment horizontal="center"/>
    </xf>
    <xf numFmtId="0" fontId="1" fillId="0" borderId="0" xfId="13" applyAlignment="1">
      <alignment horizontal="center"/>
    </xf>
    <xf numFmtId="0" fontId="1" fillId="0" borderId="0" xfId="13" quotePrefix="1" applyAlignment="1">
      <alignment horizontal="center"/>
    </xf>
    <xf numFmtId="49" fontId="1" fillId="0" borderId="0" xfId="13" quotePrefix="1" applyNumberFormat="1" applyAlignment="1">
      <alignment horizontal="center"/>
    </xf>
    <xf numFmtId="164" fontId="1" fillId="0" borderId="0" xfId="13" applyNumberFormat="1" applyAlignment="1">
      <alignment horizontal="fill"/>
    </xf>
    <xf numFmtId="7" fontId="1" fillId="0" borderId="0" xfId="13" applyNumberFormat="1" applyAlignment="1">
      <alignment horizontal="fill"/>
    </xf>
    <xf numFmtId="10" fontId="1" fillId="0" borderId="0" xfId="13" applyNumberFormat="1"/>
    <xf numFmtId="5" fontId="1" fillId="0" borderId="0" xfId="13" applyNumberFormat="1"/>
    <xf numFmtId="164" fontId="1" fillId="0" borderId="0" xfId="13" applyNumberFormat="1" applyProtection="1">
      <protection hidden="1"/>
    </xf>
    <xf numFmtId="10" fontId="1" fillId="0" borderId="0" xfId="13" applyNumberFormat="1" applyProtection="1">
      <protection hidden="1"/>
    </xf>
    <xf numFmtId="5" fontId="1" fillId="0" borderId="0" xfId="13" applyNumberFormat="1" applyProtection="1">
      <protection hidden="1"/>
    </xf>
    <xf numFmtId="0" fontId="6" fillId="0" borderId="0" xfId="13" quotePrefix="1" applyFont="1" applyAlignment="1">
      <alignment horizontal="left"/>
    </xf>
    <xf numFmtId="5" fontId="1" fillId="0" borderId="0" xfId="13" quotePrefix="1" applyNumberFormat="1"/>
    <xf numFmtId="7" fontId="1" fillId="0" borderId="0" xfId="13" applyNumberFormat="1"/>
    <xf numFmtId="0" fontId="1" fillId="0" borderId="0" xfId="13" quotePrefix="1" applyAlignment="1">
      <alignment horizontal="left"/>
    </xf>
    <xf numFmtId="7" fontId="1" fillId="0" borderId="0" xfId="17" applyNumberFormat="1"/>
    <xf numFmtId="0" fontId="5" fillId="0" borderId="0" xfId="13" applyFont="1" applyAlignment="1">
      <alignment horizontal="center"/>
    </xf>
    <xf numFmtId="165" fontId="1" fillId="0" borderId="0" xfId="13" applyNumberFormat="1"/>
    <xf numFmtId="3" fontId="0" fillId="0" borderId="0" xfId="0" applyNumberFormat="1"/>
    <xf numFmtId="7" fontId="0" fillId="0" borderId="0" xfId="0" applyNumberFormat="1"/>
    <xf numFmtId="0" fontId="1" fillId="0" borderId="0" xfId="1"/>
    <xf numFmtId="164" fontId="0" fillId="0" borderId="0" xfId="0" applyNumberFormat="1"/>
    <xf numFmtId="4" fontId="1" fillId="0" borderId="0" xfId="13" applyNumberFormat="1"/>
    <xf numFmtId="0" fontId="5" fillId="0" borderId="0" xfId="13" applyFont="1" applyAlignment="1">
      <alignment horizontal="center"/>
    </xf>
    <xf numFmtId="0" fontId="5" fillId="0" borderId="0" xfId="13" applyFont="1" applyAlignment="1">
      <alignment horizontal="center"/>
    </xf>
    <xf numFmtId="0" fontId="5" fillId="0" borderId="0" xfId="13" applyFont="1" applyAlignment="1">
      <alignment horizontal="center"/>
    </xf>
    <xf numFmtId="0" fontId="5" fillId="0" borderId="0" xfId="13" applyFont="1" applyAlignment="1">
      <alignment horizontal="center"/>
    </xf>
    <xf numFmtId="0" fontId="2" fillId="0" borderId="0" xfId="13" applyFont="1" applyAlignment="1">
      <alignment horizontal="center"/>
    </xf>
  </cellXfs>
  <cellStyles count="21">
    <cellStyle name="Comma 2" xfId="2" xr:uid="{00000000-0005-0000-0000-000000000000}"/>
    <cellStyle name="Comma 3" xfId="6" xr:uid="{00000000-0005-0000-0000-000001000000}"/>
    <cellStyle name="Comma 3 2" xfId="14" xr:uid="{00000000-0005-0000-0000-000002000000}"/>
    <cellStyle name="Comma 4" xfId="10" xr:uid="{00000000-0005-0000-0000-000003000000}"/>
    <cellStyle name="Comma 4 2" xfId="18" xr:uid="{00000000-0005-0000-0000-000004000000}"/>
    <cellStyle name="Currency 2" xfId="3" xr:uid="{00000000-0005-0000-0000-000006000000}"/>
    <cellStyle name="Currency 3" xfId="7" xr:uid="{00000000-0005-0000-0000-000007000000}"/>
    <cellStyle name="Currency 3 2" xfId="15" xr:uid="{00000000-0005-0000-0000-000008000000}"/>
    <cellStyle name="Currency 4" xfId="11" xr:uid="{00000000-0005-0000-0000-000009000000}"/>
    <cellStyle name="Currency 4 2" xfId="19" xr:uid="{00000000-0005-0000-0000-00000A000000}"/>
    <cellStyle name="Normal" xfId="0" builtinId="0"/>
    <cellStyle name="Normal 2" xfId="1" xr:uid="{00000000-0005-0000-0000-00000C000000}"/>
    <cellStyle name="Normal 3" xfId="5" xr:uid="{00000000-0005-0000-0000-00000D000000}"/>
    <cellStyle name="Normal 3 2" xfId="13" xr:uid="{00000000-0005-0000-0000-00000E000000}"/>
    <cellStyle name="Normal 4" xfId="9" xr:uid="{00000000-0005-0000-0000-00000F000000}"/>
    <cellStyle name="Normal 4 2" xfId="17" xr:uid="{00000000-0005-0000-0000-000010000000}"/>
    <cellStyle name="Percent 2" xfId="4" xr:uid="{00000000-0005-0000-0000-000011000000}"/>
    <cellStyle name="Percent 3" xfId="8" xr:uid="{00000000-0005-0000-0000-000012000000}"/>
    <cellStyle name="Percent 3 2" xfId="16" xr:uid="{00000000-0005-0000-0000-000013000000}"/>
    <cellStyle name="Percent 4" xfId="12" xr:uid="{00000000-0005-0000-0000-000014000000}"/>
    <cellStyle name="Percent 4 2" xfId="20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48"/>
  <sheetViews>
    <sheetView workbookViewId="0">
      <selection activeCell="C7" sqref="C7"/>
    </sheetView>
  </sheetViews>
  <sheetFormatPr defaultRowHeight="15" x14ac:dyDescent="0.25"/>
  <cols>
    <col min="1" max="1" width="38.7109375" customWidth="1"/>
    <col min="2" max="2" width="8.85546875" customWidth="1"/>
    <col min="3" max="3" width="12.7109375" bestFit="1" customWidth="1"/>
    <col min="4" max="4" width="13.28515625" bestFit="1" customWidth="1"/>
    <col min="5" max="5" width="16.7109375" customWidth="1"/>
    <col min="6" max="6" width="14.7109375" bestFit="1" customWidth="1"/>
    <col min="7" max="7" width="16.42578125" bestFit="1" customWidth="1"/>
    <col min="8" max="8" width="16.28515625" bestFit="1" customWidth="1"/>
    <col min="9" max="9" width="14.28515625" bestFit="1" customWidth="1"/>
    <col min="10" max="10" width="15.85546875" bestFit="1" customWidth="1"/>
    <col min="11" max="11" width="14.7109375" bestFit="1" customWidth="1"/>
    <col min="12" max="13" width="12.7109375" bestFit="1" customWidth="1"/>
    <col min="14" max="14" width="14.42578125" bestFit="1" customWidth="1"/>
    <col min="15" max="15" width="16.42578125" bestFit="1" customWidth="1"/>
  </cols>
  <sheetData>
    <row r="1" spans="1:18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2" t="s">
        <v>63</v>
      </c>
      <c r="B2" s="2"/>
      <c r="C2" s="3"/>
      <c r="D2" s="4"/>
      <c r="E2" s="4"/>
      <c r="F2" s="4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x14ac:dyDescent="0.25">
      <c r="A3" s="2"/>
      <c r="B3" s="2"/>
      <c r="C3" s="5"/>
      <c r="D3" s="5"/>
      <c r="E3" s="5"/>
      <c r="F3" s="5"/>
      <c r="G3" s="5"/>
      <c r="H3" s="4"/>
      <c r="I3" s="5"/>
      <c r="J3" s="5"/>
      <c r="K3" s="5"/>
      <c r="L3" s="5"/>
      <c r="M3" s="5"/>
      <c r="N3" s="5"/>
      <c r="O3" s="2"/>
      <c r="P3" s="2"/>
      <c r="Q3" s="2"/>
      <c r="R3" s="2"/>
    </row>
    <row r="4" spans="1:18" x14ac:dyDescent="0.25">
      <c r="A4" s="2"/>
      <c r="B4" s="2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2"/>
      <c r="P4" s="2"/>
      <c r="Q4" s="2"/>
      <c r="R4" s="2"/>
    </row>
    <row r="5" spans="1:18" x14ac:dyDescent="0.25">
      <c r="A5" s="2" t="s">
        <v>1</v>
      </c>
      <c r="B5" s="2"/>
      <c r="C5" s="16" t="s">
        <v>51</v>
      </c>
      <c r="D5" s="16" t="s">
        <v>52</v>
      </c>
      <c r="E5" s="16" t="s">
        <v>53</v>
      </c>
      <c r="F5" s="16" t="s">
        <v>54</v>
      </c>
      <c r="G5" s="16" t="s">
        <v>55</v>
      </c>
      <c r="H5" s="16" t="s">
        <v>56</v>
      </c>
      <c r="I5" s="16" t="s">
        <v>57</v>
      </c>
      <c r="J5" s="16" t="s">
        <v>58</v>
      </c>
      <c r="K5" s="16" t="s">
        <v>59</v>
      </c>
      <c r="L5" s="16" t="s">
        <v>60</v>
      </c>
      <c r="M5" s="16" t="s">
        <v>61</v>
      </c>
      <c r="N5" s="16" t="s">
        <v>62</v>
      </c>
      <c r="O5" s="15" t="s">
        <v>2</v>
      </c>
      <c r="P5" s="2"/>
      <c r="Q5" s="2"/>
      <c r="R5" s="2"/>
    </row>
    <row r="6" spans="1:18" x14ac:dyDescent="0.25">
      <c r="A6" s="2" t="s">
        <v>3</v>
      </c>
      <c r="B6" s="2"/>
      <c r="C6" s="6" t="s">
        <v>4</v>
      </c>
      <c r="D6" s="6" t="s">
        <v>4</v>
      </c>
      <c r="E6" s="6" t="s">
        <v>4</v>
      </c>
      <c r="F6" s="6" t="s">
        <v>4</v>
      </c>
      <c r="G6" s="6" t="s">
        <v>4</v>
      </c>
      <c r="H6" s="6" t="s">
        <v>4</v>
      </c>
      <c r="I6" s="7" t="s">
        <v>4</v>
      </c>
      <c r="J6" s="6" t="s">
        <v>4</v>
      </c>
      <c r="K6" s="6" t="s">
        <v>4</v>
      </c>
      <c r="L6" s="7" t="s">
        <v>4</v>
      </c>
      <c r="M6" s="7" t="s">
        <v>4</v>
      </c>
      <c r="N6" s="7" t="s">
        <v>4</v>
      </c>
      <c r="O6" s="2"/>
      <c r="P6" s="2"/>
      <c r="Q6" s="2"/>
      <c r="R6" s="2"/>
    </row>
    <row r="7" spans="1:18" x14ac:dyDescent="0.25">
      <c r="A7" s="2" t="s">
        <v>5</v>
      </c>
      <c r="B7" s="2"/>
      <c r="C7" s="8">
        <v>147467006.28</v>
      </c>
      <c r="D7" s="8">
        <v>143848832.50999999</v>
      </c>
      <c r="E7" s="8">
        <v>154695979.81</v>
      </c>
      <c r="F7" s="8">
        <v>142085145.82999998</v>
      </c>
      <c r="G7" s="8">
        <v>69663504.780000001</v>
      </c>
      <c r="H7" s="8">
        <v>162452520.00999999</v>
      </c>
      <c r="I7" s="9">
        <v>136588343.22</v>
      </c>
      <c r="J7" s="8">
        <v>140662009.75999999</v>
      </c>
      <c r="K7" s="8">
        <v>153362062.40000001</v>
      </c>
      <c r="L7" s="9">
        <v>151427306.34999999</v>
      </c>
      <c r="M7" s="9">
        <v>148334981.27000001</v>
      </c>
      <c r="N7" s="9">
        <v>243866425.90000001</v>
      </c>
      <c r="O7" s="8">
        <f>SUM(C7:N7)</f>
        <v>1794454118.1199999</v>
      </c>
      <c r="P7" s="2"/>
      <c r="Q7" s="2"/>
      <c r="R7" s="2"/>
    </row>
    <row r="8" spans="1:18" x14ac:dyDescent="0.25">
      <c r="A8" s="10" t="s">
        <v>6</v>
      </c>
      <c r="B8" s="2"/>
      <c r="C8" s="8">
        <v>184510767.44</v>
      </c>
      <c r="D8" s="8">
        <v>184343985.5</v>
      </c>
      <c r="E8" s="8">
        <v>188384282.09999999</v>
      </c>
      <c r="F8" s="8">
        <v>183421668.22999999</v>
      </c>
      <c r="G8" s="8">
        <v>90569451.030000001</v>
      </c>
      <c r="H8" s="8">
        <v>211109011.02000001</v>
      </c>
      <c r="I8" s="9">
        <v>176901568.63</v>
      </c>
      <c r="J8" s="8">
        <v>176566578.33000001</v>
      </c>
      <c r="K8" s="8">
        <v>192925015.06</v>
      </c>
      <c r="L8" s="9">
        <v>194738140.53</v>
      </c>
      <c r="M8" s="9">
        <v>193224432.11000001</v>
      </c>
      <c r="N8" s="9">
        <v>278085781.57999998</v>
      </c>
      <c r="O8" s="8">
        <f t="shared" ref="O8:O11" si="0">SUM(C8:N8)</f>
        <v>2254780681.5599995</v>
      </c>
      <c r="P8" s="2"/>
      <c r="Q8" s="2"/>
      <c r="R8" s="2"/>
    </row>
    <row r="9" spans="1:18" x14ac:dyDescent="0.25">
      <c r="A9" s="2" t="s">
        <v>7</v>
      </c>
      <c r="B9" s="2"/>
      <c r="C9" s="8">
        <v>35454892.960000001</v>
      </c>
      <c r="D9" s="8">
        <v>35408418.899999999</v>
      </c>
      <c r="E9" s="8">
        <v>36139761.289999999</v>
      </c>
      <c r="F9" s="8">
        <v>35270312.839999996</v>
      </c>
      <c r="G9" s="8">
        <v>17433408.420000002</v>
      </c>
      <c r="H9" s="8">
        <v>40607487.210000001</v>
      </c>
      <c r="I9" s="9">
        <v>34019843.439999998</v>
      </c>
      <c r="J9" s="8">
        <v>33783307.700000003</v>
      </c>
      <c r="K9" s="8">
        <v>37237414.710000001</v>
      </c>
      <c r="L9" s="9">
        <v>37234522.630000003</v>
      </c>
      <c r="M9" s="9">
        <v>36739929.5</v>
      </c>
      <c r="N9" s="9">
        <v>55208407.539999999</v>
      </c>
      <c r="O9" s="8">
        <f t="shared" si="0"/>
        <v>434537707.14000005</v>
      </c>
      <c r="P9" s="2"/>
      <c r="Q9" s="2"/>
      <c r="R9" s="2"/>
    </row>
    <row r="10" spans="1:18" x14ac:dyDescent="0.25">
      <c r="A10" s="2" t="s">
        <v>8</v>
      </c>
      <c r="B10" s="2"/>
      <c r="C10" s="8">
        <v>124070519.86</v>
      </c>
      <c r="D10" s="8">
        <v>123907984.8</v>
      </c>
      <c r="E10" s="8">
        <v>126469799.89</v>
      </c>
      <c r="F10" s="8">
        <v>123442037.23</v>
      </c>
      <c r="G10" s="8">
        <v>60950824.259999998</v>
      </c>
      <c r="H10" s="8">
        <v>142086139.62</v>
      </c>
      <c r="I10" s="9">
        <v>119040623.23</v>
      </c>
      <c r="J10" s="8">
        <v>118216079.67</v>
      </c>
      <c r="K10" s="8">
        <v>130305249.31</v>
      </c>
      <c r="L10" s="9">
        <v>130297998.29000001</v>
      </c>
      <c r="M10" s="9">
        <v>128568075.22</v>
      </c>
      <c r="N10" s="9">
        <v>193196841.68000001</v>
      </c>
      <c r="O10" s="8">
        <f t="shared" si="0"/>
        <v>1520552173.0600002</v>
      </c>
      <c r="P10" s="2"/>
      <c r="Q10" s="2"/>
      <c r="R10" s="2"/>
    </row>
    <row r="11" spans="1:18" x14ac:dyDescent="0.25">
      <c r="A11" s="2" t="s">
        <v>9</v>
      </c>
      <c r="B11" s="2"/>
      <c r="C11" s="8">
        <v>97152341.010000005</v>
      </c>
      <c r="D11" s="8">
        <v>96824506.890000001</v>
      </c>
      <c r="E11" s="8">
        <v>99717919.719999999</v>
      </c>
      <c r="F11" s="8">
        <v>96987866.320000112</v>
      </c>
      <c r="G11" s="8">
        <v>48872351.219999999</v>
      </c>
      <c r="H11" s="8">
        <v>115418818.34999999</v>
      </c>
      <c r="I11" s="9">
        <v>93588767.469999999</v>
      </c>
      <c r="J11" s="8">
        <v>94044441.209999993</v>
      </c>
      <c r="K11" s="8">
        <v>104992145.84</v>
      </c>
      <c r="L11" s="9">
        <v>102923180.19</v>
      </c>
      <c r="M11" s="9">
        <v>101183041.17</v>
      </c>
      <c r="N11" s="9">
        <v>163618415.59999999</v>
      </c>
      <c r="O11" s="8">
        <f t="shared" si="0"/>
        <v>1215323794.9900002</v>
      </c>
      <c r="P11" s="2"/>
      <c r="Q11" s="2"/>
      <c r="R11" s="2"/>
    </row>
    <row r="12" spans="1:18" x14ac:dyDescent="0.25">
      <c r="A12" s="2"/>
      <c r="B12" s="2"/>
      <c r="C12" s="6" t="s">
        <v>4</v>
      </c>
      <c r="D12" s="6" t="s">
        <v>4</v>
      </c>
      <c r="E12" s="6" t="s">
        <v>4</v>
      </c>
      <c r="F12" s="6" t="s">
        <v>4</v>
      </c>
      <c r="G12" s="6" t="s">
        <v>4</v>
      </c>
      <c r="H12" s="6" t="s">
        <v>4</v>
      </c>
      <c r="I12" s="7" t="s">
        <v>4</v>
      </c>
      <c r="J12" s="6" t="s">
        <v>4</v>
      </c>
      <c r="K12" s="6" t="s">
        <v>4</v>
      </c>
      <c r="L12" s="7" t="s">
        <v>4</v>
      </c>
      <c r="M12" s="7" t="s">
        <v>4</v>
      </c>
      <c r="N12" s="7" t="s">
        <v>4</v>
      </c>
      <c r="O12" s="8"/>
      <c r="P12" s="2"/>
      <c r="Q12" s="2"/>
      <c r="R12" s="2"/>
    </row>
    <row r="13" spans="1:18" x14ac:dyDescent="0.25">
      <c r="A13" s="2" t="s">
        <v>10</v>
      </c>
      <c r="B13" s="2"/>
      <c r="C13" s="8">
        <f>SUM(C7:C11)</f>
        <v>588655527.55000007</v>
      </c>
      <c r="D13" s="8">
        <f t="shared" ref="D13:N13" si="1">SUM(D7:D11)</f>
        <v>584333728.60000002</v>
      </c>
      <c r="E13" s="8">
        <f t="shared" si="1"/>
        <v>605407742.80999994</v>
      </c>
      <c r="F13" s="8">
        <f t="shared" si="1"/>
        <v>581207030.45000005</v>
      </c>
      <c r="G13" s="8">
        <f t="shared" si="1"/>
        <v>287489539.71000004</v>
      </c>
      <c r="H13" s="8">
        <f t="shared" si="1"/>
        <v>671673976.20999992</v>
      </c>
      <c r="I13" s="8">
        <f t="shared" si="1"/>
        <v>560139145.99000001</v>
      </c>
      <c r="J13" s="8">
        <f t="shared" si="1"/>
        <v>563272416.67000008</v>
      </c>
      <c r="K13" s="8">
        <f t="shared" si="1"/>
        <v>618821887.32000005</v>
      </c>
      <c r="L13" s="8">
        <f t="shared" si="1"/>
        <v>616621147.99000001</v>
      </c>
      <c r="M13" s="8">
        <f t="shared" si="1"/>
        <v>608050459.26999998</v>
      </c>
      <c r="N13" s="8">
        <f t="shared" si="1"/>
        <v>933975872.30000007</v>
      </c>
      <c r="O13" s="8">
        <f>SUM(C13:N13)</f>
        <v>7219648474.8699999</v>
      </c>
      <c r="P13" s="2"/>
      <c r="Q13" s="2"/>
      <c r="R13" s="2"/>
    </row>
    <row r="14" spans="1:18" x14ac:dyDescent="0.25">
      <c r="A14" s="2"/>
      <c r="B14" s="2"/>
      <c r="C14" s="8"/>
      <c r="D14" s="8"/>
      <c r="E14" s="8"/>
      <c r="F14" s="8"/>
      <c r="G14" s="8"/>
      <c r="H14" s="8"/>
      <c r="I14" s="9"/>
      <c r="J14" s="8"/>
      <c r="K14" s="11"/>
      <c r="L14" s="9"/>
      <c r="M14" s="9"/>
      <c r="N14" s="9"/>
      <c r="O14" s="8"/>
      <c r="P14" s="2"/>
      <c r="Q14" s="2"/>
      <c r="R14" s="2"/>
    </row>
    <row r="15" spans="1:18" x14ac:dyDescent="0.25">
      <c r="A15" s="2" t="s">
        <v>11</v>
      </c>
      <c r="B15" s="2"/>
      <c r="C15" s="8">
        <v>0</v>
      </c>
      <c r="D15" s="8">
        <v>0</v>
      </c>
      <c r="E15" s="8">
        <v>108059.78</v>
      </c>
      <c r="F15" s="8">
        <v>0</v>
      </c>
      <c r="G15" s="8">
        <v>0</v>
      </c>
      <c r="H15" s="8">
        <v>37691.65</v>
      </c>
      <c r="I15" s="9">
        <v>0</v>
      </c>
      <c r="J15" s="8">
        <v>0</v>
      </c>
      <c r="K15" s="8">
        <v>4929.92</v>
      </c>
      <c r="L15" s="9">
        <v>0</v>
      </c>
      <c r="M15" s="9">
        <v>0</v>
      </c>
      <c r="N15" s="9">
        <v>4995</v>
      </c>
      <c r="O15" s="8">
        <f>SUM(C15:N15)</f>
        <v>155676.35</v>
      </c>
      <c r="P15" s="2"/>
      <c r="Q15" s="2"/>
      <c r="R15" s="2"/>
    </row>
    <row r="16" spans="1:18" x14ac:dyDescent="0.25">
      <c r="A16" s="2" t="s">
        <v>12</v>
      </c>
      <c r="B16" s="2"/>
      <c r="C16" s="8">
        <v>0</v>
      </c>
      <c r="D16" s="8">
        <v>0</v>
      </c>
      <c r="E16" s="8">
        <v>168880719.26999998</v>
      </c>
      <c r="F16" s="8">
        <v>0</v>
      </c>
      <c r="G16" s="8">
        <v>0</v>
      </c>
      <c r="H16" s="8">
        <v>187295033.43000001</v>
      </c>
      <c r="I16" s="9">
        <v>0</v>
      </c>
      <c r="J16" s="8">
        <v>0</v>
      </c>
      <c r="K16" s="8">
        <v>221230192.19000003</v>
      </c>
      <c r="L16" s="9">
        <v>0</v>
      </c>
      <c r="M16" s="9">
        <v>0</v>
      </c>
      <c r="N16" s="9">
        <v>204047236.72</v>
      </c>
      <c r="O16" s="8">
        <f t="shared" ref="O16" si="2">SUM(C16:N16)</f>
        <v>781453181.61000001</v>
      </c>
      <c r="P16" s="8"/>
      <c r="Q16" s="2"/>
      <c r="R16" s="2"/>
    </row>
    <row r="17" spans="1:18" x14ac:dyDescent="0.25">
      <c r="A17" s="2"/>
      <c r="B17" s="2"/>
      <c r="C17" s="6" t="s">
        <v>4</v>
      </c>
      <c r="D17" s="6" t="s">
        <v>4</v>
      </c>
      <c r="E17" s="6" t="s">
        <v>4</v>
      </c>
      <c r="F17" s="6" t="s">
        <v>4</v>
      </c>
      <c r="G17" s="6" t="s">
        <v>4</v>
      </c>
      <c r="H17" s="6" t="s">
        <v>4</v>
      </c>
      <c r="I17" s="7" t="s">
        <v>4</v>
      </c>
      <c r="J17" s="6" t="s">
        <v>4</v>
      </c>
      <c r="K17" s="6" t="s">
        <v>4</v>
      </c>
      <c r="L17" s="7" t="s">
        <v>4</v>
      </c>
      <c r="M17" s="7" t="s">
        <v>4</v>
      </c>
      <c r="N17" s="7" t="s">
        <v>4</v>
      </c>
      <c r="O17" s="8"/>
      <c r="P17" s="2"/>
      <c r="Q17" s="2"/>
      <c r="R17" s="2"/>
    </row>
    <row r="18" spans="1:18" x14ac:dyDescent="0.25">
      <c r="A18" s="2" t="s">
        <v>13</v>
      </c>
      <c r="B18" s="2"/>
      <c r="C18" s="8">
        <f>SUM(C13:C16)</f>
        <v>588655527.55000007</v>
      </c>
      <c r="D18" s="8">
        <f t="shared" ref="D18:N18" si="3">SUM(D13:D16)</f>
        <v>584333728.60000002</v>
      </c>
      <c r="E18" s="8">
        <f t="shared" si="3"/>
        <v>774396521.8599999</v>
      </c>
      <c r="F18" s="8">
        <f t="shared" si="3"/>
        <v>581207030.45000005</v>
      </c>
      <c r="G18" s="8">
        <f t="shared" si="3"/>
        <v>287489539.71000004</v>
      </c>
      <c r="H18" s="8">
        <f t="shared" si="3"/>
        <v>859006701.28999996</v>
      </c>
      <c r="I18" s="8">
        <f t="shared" si="3"/>
        <v>560139145.99000001</v>
      </c>
      <c r="J18" s="8">
        <f t="shared" si="3"/>
        <v>563272416.67000008</v>
      </c>
      <c r="K18" s="8">
        <f t="shared" si="3"/>
        <v>840057009.43000007</v>
      </c>
      <c r="L18" s="8">
        <f t="shared" si="3"/>
        <v>616621147.99000001</v>
      </c>
      <c r="M18" s="8">
        <f t="shared" si="3"/>
        <v>608050459.26999998</v>
      </c>
      <c r="N18" s="8">
        <f t="shared" si="3"/>
        <v>1138028104.02</v>
      </c>
      <c r="O18" s="8">
        <f t="shared" ref="O18" si="4">SUM(C18:N18)</f>
        <v>8001257332.8299999</v>
      </c>
      <c r="P18" s="2"/>
      <c r="Q18" s="2"/>
      <c r="R18" s="2"/>
    </row>
    <row r="19" spans="1:18" x14ac:dyDescent="0.25">
      <c r="A19" s="2"/>
      <c r="B19" s="2"/>
      <c r="C19" s="5"/>
      <c r="D19" s="5"/>
      <c r="E19" s="5"/>
      <c r="F19" s="5"/>
      <c r="G19" s="8"/>
      <c r="H19" s="8"/>
      <c r="I19" s="9"/>
      <c r="J19" s="8"/>
      <c r="K19" s="11"/>
      <c r="L19" s="9"/>
      <c r="M19" s="9"/>
      <c r="N19" s="9"/>
      <c r="O19" s="8"/>
      <c r="P19" s="2"/>
      <c r="Q19" s="2"/>
      <c r="R19" s="2"/>
    </row>
    <row r="20" spans="1:18" x14ac:dyDescent="0.25">
      <c r="A20" s="2" t="s">
        <v>14</v>
      </c>
      <c r="B20" s="2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8"/>
      <c r="P20" s="2"/>
      <c r="Q20" s="2"/>
      <c r="R20" s="2"/>
    </row>
    <row r="21" spans="1:18" x14ac:dyDescent="0.25">
      <c r="A21" s="2" t="s">
        <v>15</v>
      </c>
      <c r="B21" s="2"/>
      <c r="C21" s="8"/>
      <c r="D21" s="8"/>
      <c r="E21" s="8"/>
      <c r="F21" s="8"/>
      <c r="G21" s="8"/>
      <c r="H21" s="8"/>
      <c r="I21" s="9"/>
      <c r="J21" s="8"/>
      <c r="K21" s="11"/>
      <c r="L21" s="9"/>
      <c r="M21" s="9"/>
      <c r="N21" s="9"/>
      <c r="O21" s="8"/>
      <c r="P21" s="2"/>
      <c r="Q21" s="2"/>
      <c r="R21" s="2"/>
    </row>
    <row r="22" spans="1:18" x14ac:dyDescent="0.25">
      <c r="A22" s="2" t="s">
        <v>16</v>
      </c>
      <c r="B22" s="2"/>
      <c r="C22" s="8">
        <v>10566991.380000001</v>
      </c>
      <c r="D22" s="8">
        <v>10719135</v>
      </c>
      <c r="E22" s="8">
        <v>10719159.939999999</v>
      </c>
      <c r="F22" s="8">
        <v>10189911.380000001</v>
      </c>
      <c r="G22" s="8">
        <v>5494230</v>
      </c>
      <c r="H22" s="8">
        <v>13583406.380000001</v>
      </c>
      <c r="I22" s="9">
        <v>10557612.5</v>
      </c>
      <c r="J22" s="8">
        <v>8894537.5</v>
      </c>
      <c r="K22" s="8">
        <v>8472964.5</v>
      </c>
      <c r="L22" s="9">
        <v>9803430</v>
      </c>
      <c r="M22" s="9">
        <v>9435873.879999999</v>
      </c>
      <c r="N22" s="9">
        <v>18688462.620000001</v>
      </c>
      <c r="O22" s="41">
        <f>SUM(C22:N22)</f>
        <v>127125715.08000001</v>
      </c>
      <c r="P22" s="2"/>
      <c r="Q22" s="2"/>
      <c r="R22" s="2"/>
    </row>
    <row r="23" spans="1:18" x14ac:dyDescent="0.25">
      <c r="A23" s="2" t="s">
        <v>17</v>
      </c>
      <c r="B23" s="2"/>
      <c r="C23" s="8">
        <v>2973302.63</v>
      </c>
      <c r="D23" s="8">
        <v>2642598.69</v>
      </c>
      <c r="E23" s="8">
        <v>2365461.6800000002</v>
      </c>
      <c r="F23" s="8">
        <v>1327148.3999999999</v>
      </c>
      <c r="G23" s="8">
        <v>1345055.94</v>
      </c>
      <c r="H23" s="8">
        <v>2412406.7599999998</v>
      </c>
      <c r="I23" s="9">
        <v>2603299.04</v>
      </c>
      <c r="J23" s="8">
        <v>2873335.61</v>
      </c>
      <c r="K23" s="8">
        <v>5053519.7300000004</v>
      </c>
      <c r="L23" s="9">
        <v>1510387.91</v>
      </c>
      <c r="M23" s="9">
        <v>1381316.6</v>
      </c>
      <c r="N23" s="9">
        <v>2709849.15</v>
      </c>
      <c r="O23" s="8">
        <v>29197682.140000001</v>
      </c>
      <c r="P23" s="2"/>
      <c r="Q23" s="2"/>
      <c r="R23" s="8"/>
    </row>
    <row r="24" spans="1:18" x14ac:dyDescent="0.25">
      <c r="A24" s="2" t="s">
        <v>18</v>
      </c>
      <c r="B24" s="2"/>
      <c r="C24" s="8">
        <v>3899600.8800000004</v>
      </c>
      <c r="D24" s="8">
        <v>4502829.78</v>
      </c>
      <c r="E24" s="8">
        <v>4252306.17</v>
      </c>
      <c r="F24" s="8">
        <v>205449.19000000003</v>
      </c>
      <c r="G24" s="8">
        <v>16196.91</v>
      </c>
      <c r="H24" s="8">
        <v>4061089.5</v>
      </c>
      <c r="I24" s="9">
        <v>7339570.5099999998</v>
      </c>
      <c r="J24" s="8">
        <v>5002331.49</v>
      </c>
      <c r="K24" s="8">
        <v>4399540.82</v>
      </c>
      <c r="L24" s="9">
        <v>7466758.6600000001</v>
      </c>
      <c r="M24" s="9">
        <v>3447786.0500000003</v>
      </c>
      <c r="N24" s="9">
        <v>3593447.8</v>
      </c>
      <c r="O24" s="8">
        <v>48186907.75999999</v>
      </c>
      <c r="P24" s="2"/>
      <c r="Q24" s="2"/>
      <c r="R24" s="8"/>
    </row>
    <row r="25" spans="1:18" x14ac:dyDescent="0.25">
      <c r="A25" s="2" t="s">
        <v>19</v>
      </c>
      <c r="B25" s="2"/>
      <c r="C25" s="8">
        <v>0</v>
      </c>
      <c r="D25" s="8">
        <v>0</v>
      </c>
      <c r="E25" s="8">
        <v>143516423.12</v>
      </c>
      <c r="F25" s="8">
        <v>0</v>
      </c>
      <c r="G25" s="8">
        <v>0</v>
      </c>
      <c r="H25" s="8">
        <v>165315530.86999997</v>
      </c>
      <c r="I25" s="9">
        <v>0</v>
      </c>
      <c r="J25" s="8">
        <v>0</v>
      </c>
      <c r="K25" s="8">
        <v>167593372.56999996</v>
      </c>
      <c r="L25" s="9">
        <v>0</v>
      </c>
      <c r="M25" s="9">
        <v>0</v>
      </c>
      <c r="N25" s="9">
        <v>171076236.81999999</v>
      </c>
      <c r="O25" s="8">
        <v>647501563.37999988</v>
      </c>
      <c r="P25" s="2"/>
      <c r="Q25" s="2"/>
      <c r="R25" s="2"/>
    </row>
    <row r="26" spans="1:18" x14ac:dyDescent="0.25">
      <c r="A26" s="2" t="s">
        <v>20</v>
      </c>
      <c r="B26" s="2"/>
      <c r="C26" s="8">
        <v>221831.05000000002</v>
      </c>
      <c r="D26" s="8">
        <v>216122.1</v>
      </c>
      <c r="E26" s="8">
        <v>205416.56999999998</v>
      </c>
      <c r="F26" s="8">
        <v>43131.409999999996</v>
      </c>
      <c r="G26" s="8">
        <v>228882.65</v>
      </c>
      <c r="H26" s="8">
        <v>276496.3</v>
      </c>
      <c r="I26" s="9">
        <v>145382.17000000001</v>
      </c>
      <c r="J26" s="8">
        <v>174432.09</v>
      </c>
      <c r="K26" s="8">
        <v>251317.35</v>
      </c>
      <c r="L26" s="9">
        <v>181867.38</v>
      </c>
      <c r="M26" s="9">
        <v>186654.94</v>
      </c>
      <c r="N26" s="9">
        <v>194036.92</v>
      </c>
      <c r="O26" s="8">
        <v>2325570.9300000002</v>
      </c>
      <c r="P26" s="2"/>
      <c r="Q26" s="2"/>
      <c r="R26" s="2"/>
    </row>
    <row r="27" spans="1:18" x14ac:dyDescent="0.25">
      <c r="A27" s="2" t="s">
        <v>21</v>
      </c>
      <c r="B27" s="2"/>
      <c r="C27" s="8">
        <v>0</v>
      </c>
      <c r="D27" s="8">
        <v>0</v>
      </c>
      <c r="E27" s="8">
        <v>23999480.170000002</v>
      </c>
      <c r="F27" s="8">
        <v>0</v>
      </c>
      <c r="G27" s="8">
        <v>0</v>
      </c>
      <c r="H27" s="8">
        <v>16493141.32</v>
      </c>
      <c r="I27" s="9">
        <v>0</v>
      </c>
      <c r="J27" s="8">
        <v>0</v>
      </c>
      <c r="K27" s="8">
        <v>25360038.68</v>
      </c>
      <c r="L27" s="9">
        <v>0</v>
      </c>
      <c r="M27" s="9">
        <v>0</v>
      </c>
      <c r="N27" s="9">
        <v>27306931.030000001</v>
      </c>
      <c r="O27" s="8">
        <v>93159591.200000003</v>
      </c>
      <c r="P27" s="2"/>
      <c r="Q27" s="2"/>
      <c r="R27" s="2"/>
    </row>
    <row r="28" spans="1:18" x14ac:dyDescent="0.25">
      <c r="A28" s="2" t="s">
        <v>22</v>
      </c>
      <c r="B28" s="2"/>
      <c r="C28" s="8">
        <v>10583023.99</v>
      </c>
      <c r="D28" s="8">
        <v>6540177.7999999998</v>
      </c>
      <c r="E28" s="8">
        <v>5081116.63</v>
      </c>
      <c r="F28" s="8">
        <v>293851.64</v>
      </c>
      <c r="G28" s="8">
        <v>2490655.16</v>
      </c>
      <c r="H28" s="8">
        <v>18869974.280000001</v>
      </c>
      <c r="I28" s="9">
        <v>17554423.050000001</v>
      </c>
      <c r="J28" s="8">
        <v>9951654.8800000008</v>
      </c>
      <c r="K28" s="8">
        <v>16342360.109999999</v>
      </c>
      <c r="L28" s="9">
        <v>10864910.619999999</v>
      </c>
      <c r="M28" s="9">
        <v>7382794.9100000001</v>
      </c>
      <c r="N28" s="9">
        <v>194036.92</v>
      </c>
      <c r="O28" s="41">
        <f t="shared" ref="O28" si="5">SUM(C28:N28)</f>
        <v>106148979.98999999</v>
      </c>
      <c r="P28" s="2"/>
      <c r="Q28" s="2"/>
      <c r="R28" s="2"/>
    </row>
    <row r="29" spans="1:18" x14ac:dyDescent="0.25">
      <c r="A29" s="2" t="s">
        <v>23</v>
      </c>
      <c r="B29" s="2"/>
      <c r="C29" s="8">
        <v>0</v>
      </c>
      <c r="D29" s="8">
        <v>0</v>
      </c>
      <c r="E29" s="8">
        <v>404005</v>
      </c>
      <c r="F29" s="8">
        <v>0</v>
      </c>
      <c r="G29" s="8">
        <v>0</v>
      </c>
      <c r="H29" s="8">
        <v>530250</v>
      </c>
      <c r="I29" s="9">
        <v>0</v>
      </c>
      <c r="J29" s="8">
        <v>0</v>
      </c>
      <c r="K29" s="8">
        <v>663678.75</v>
      </c>
      <c r="L29" s="9">
        <v>0</v>
      </c>
      <c r="M29" s="9">
        <v>0</v>
      </c>
      <c r="N29" s="9">
        <v>516372.47999999998</v>
      </c>
      <c r="O29" s="8">
        <v>2114306.23</v>
      </c>
      <c r="P29" s="2"/>
      <c r="Q29" s="2"/>
      <c r="R29" s="2"/>
    </row>
    <row r="30" spans="1:18" x14ac:dyDescent="0.25">
      <c r="A30" s="2" t="s">
        <v>50</v>
      </c>
      <c r="B30" s="2"/>
      <c r="C30" s="8">
        <v>0</v>
      </c>
      <c r="D30" s="8">
        <v>0</v>
      </c>
      <c r="E30" s="8">
        <v>-24277.759999999998</v>
      </c>
      <c r="F30" s="8">
        <v>0</v>
      </c>
      <c r="G30" s="8">
        <v>0</v>
      </c>
      <c r="H30" s="8">
        <v>71535821.079999998</v>
      </c>
      <c r="I30" s="9">
        <v>0</v>
      </c>
      <c r="J30" s="8">
        <v>0</v>
      </c>
      <c r="K30" s="8">
        <v>11995969.57</v>
      </c>
      <c r="L30" s="9">
        <v>0</v>
      </c>
      <c r="M30" s="9">
        <v>0</v>
      </c>
      <c r="N30" s="9">
        <v>5298401.24</v>
      </c>
      <c r="O30" s="8">
        <v>88805914.12999998</v>
      </c>
      <c r="P30" s="2"/>
      <c r="Q30" s="2"/>
      <c r="R30" s="2"/>
    </row>
    <row r="31" spans="1:18" x14ac:dyDescent="0.25">
      <c r="A31" s="2" t="s">
        <v>24</v>
      </c>
      <c r="B31" s="2"/>
      <c r="C31" s="8">
        <v>0</v>
      </c>
      <c r="D31" s="8">
        <v>0</v>
      </c>
      <c r="E31" s="8">
        <v>30561948.210000001</v>
      </c>
      <c r="F31" s="8">
        <v>0</v>
      </c>
      <c r="G31" s="8">
        <v>0</v>
      </c>
      <c r="H31" s="8">
        <v>33317234.969999999</v>
      </c>
      <c r="I31" s="9">
        <v>0</v>
      </c>
      <c r="J31" s="8">
        <v>0</v>
      </c>
      <c r="K31" s="8">
        <v>28617233.870000001</v>
      </c>
      <c r="L31" s="9">
        <v>0</v>
      </c>
      <c r="M31" s="9">
        <v>0</v>
      </c>
      <c r="N31" s="9">
        <v>31288669.109999999</v>
      </c>
      <c r="O31" s="8">
        <v>123785086.16</v>
      </c>
      <c r="P31" s="2"/>
      <c r="Q31" s="2"/>
      <c r="R31" s="2"/>
    </row>
    <row r="32" spans="1:18" x14ac:dyDescent="0.25">
      <c r="A32" s="2" t="s">
        <v>25</v>
      </c>
      <c r="B32" s="12"/>
      <c r="C32" s="8"/>
      <c r="D32" s="8"/>
      <c r="E32" s="8"/>
      <c r="F32" s="8"/>
      <c r="G32" s="8"/>
      <c r="H32" s="8"/>
      <c r="I32" s="9"/>
      <c r="J32" s="8"/>
      <c r="K32" s="8"/>
      <c r="L32" s="9"/>
      <c r="M32" s="9"/>
      <c r="N32" s="19"/>
      <c r="O32" s="8"/>
      <c r="P32" s="2"/>
      <c r="Q32" s="2"/>
      <c r="R32" s="2"/>
    </row>
    <row r="33" spans="1:18" x14ac:dyDescent="0.25">
      <c r="A33" s="10" t="s">
        <v>26</v>
      </c>
      <c r="B33" s="2"/>
      <c r="C33" s="8">
        <v>2760847.0900000003</v>
      </c>
      <c r="D33" s="8">
        <v>2523460.91</v>
      </c>
      <c r="E33" s="8">
        <v>2883142.44</v>
      </c>
      <c r="F33" s="8">
        <v>3009675.23</v>
      </c>
      <c r="G33" s="8">
        <v>0</v>
      </c>
      <c r="H33" s="8">
        <v>6120944.6399999997</v>
      </c>
      <c r="I33" s="9">
        <v>492270.63</v>
      </c>
      <c r="J33" s="8">
        <v>3875477.1999999997</v>
      </c>
      <c r="K33" s="8">
        <v>2386331.69</v>
      </c>
      <c r="L33" s="9">
        <v>2816614.3400000003</v>
      </c>
      <c r="M33" s="9">
        <v>2767160.49</v>
      </c>
      <c r="N33" s="9">
        <v>2910750.98</v>
      </c>
      <c r="O33" s="8">
        <v>32546675.640000001</v>
      </c>
      <c r="P33" s="2"/>
      <c r="Q33" s="2"/>
      <c r="R33" s="2"/>
    </row>
    <row r="34" spans="1:18" x14ac:dyDescent="0.25">
      <c r="A34" s="10" t="s">
        <v>27</v>
      </c>
      <c r="B34" s="8"/>
      <c r="C34" s="8">
        <v>18654746.880000003</v>
      </c>
      <c r="D34" s="8">
        <v>17742155.09</v>
      </c>
      <c r="E34" s="8">
        <v>20866969.710000001</v>
      </c>
      <c r="F34" s="8">
        <v>22367161.830000002</v>
      </c>
      <c r="G34" s="8">
        <v>0</v>
      </c>
      <c r="H34" s="8">
        <v>20089217.760000002</v>
      </c>
      <c r="I34" s="9">
        <v>19307068.699999999</v>
      </c>
      <c r="J34" s="8">
        <v>20901158.560000002</v>
      </c>
      <c r="K34" s="8">
        <v>17609002.140000001</v>
      </c>
      <c r="L34" s="9">
        <v>19950997.529999997</v>
      </c>
      <c r="M34" s="9">
        <v>20672528.989999998</v>
      </c>
      <c r="N34" s="9">
        <v>21582593.02</v>
      </c>
      <c r="O34" s="8">
        <v>219743600.21000001</v>
      </c>
      <c r="P34" s="2"/>
      <c r="Q34" s="2"/>
      <c r="R34" s="2"/>
    </row>
    <row r="35" spans="1:18" x14ac:dyDescent="0.25">
      <c r="A35" s="10" t="s">
        <v>44</v>
      </c>
      <c r="B35" s="8"/>
      <c r="C35" s="8">
        <v>3640199.35</v>
      </c>
      <c r="D35" s="8">
        <v>3769386.09</v>
      </c>
      <c r="E35" s="8">
        <v>3767556.72</v>
      </c>
      <c r="F35" s="8">
        <v>302541.90000000002</v>
      </c>
      <c r="G35" s="8">
        <v>2868441.23</v>
      </c>
      <c r="H35" s="8">
        <v>7615502.9400000004</v>
      </c>
      <c r="I35" s="9">
        <v>4570533.7300000004</v>
      </c>
      <c r="J35" s="8">
        <v>3301088.49</v>
      </c>
      <c r="K35" s="8">
        <v>4052794.2</v>
      </c>
      <c r="L35" s="9">
        <v>3903701.04</v>
      </c>
      <c r="M35" s="9">
        <v>4098555.48</v>
      </c>
      <c r="N35" s="9">
        <v>3544757.77</v>
      </c>
      <c r="O35" s="8">
        <v>45435058.940000005</v>
      </c>
      <c r="P35" s="2"/>
      <c r="Q35" s="2"/>
      <c r="R35" s="2"/>
    </row>
    <row r="36" spans="1:18" x14ac:dyDescent="0.25">
      <c r="A36" s="10" t="s">
        <v>45</v>
      </c>
      <c r="B36" s="8"/>
      <c r="C36" s="8">
        <v>18654746.880000003</v>
      </c>
      <c r="D36" s="8">
        <v>17742155.09</v>
      </c>
      <c r="E36" s="8">
        <v>20866969.710000001</v>
      </c>
      <c r="F36" s="8">
        <v>22367161.830000002</v>
      </c>
      <c r="G36" s="8">
        <v>0</v>
      </c>
      <c r="H36" s="8">
        <v>20089217.760000002</v>
      </c>
      <c r="I36" s="9">
        <v>19307068.699999999</v>
      </c>
      <c r="J36" s="8">
        <v>20901158.560000002</v>
      </c>
      <c r="K36" s="8">
        <v>17609002.140000001</v>
      </c>
      <c r="L36" s="9">
        <v>19950997.529999997</v>
      </c>
      <c r="M36" s="9">
        <v>20672528.989999998</v>
      </c>
      <c r="N36" s="9">
        <v>21582593.02</v>
      </c>
      <c r="O36" s="41">
        <f t="shared" ref="O36" si="6">SUM(C36:N36)</f>
        <v>219743600.21000004</v>
      </c>
      <c r="P36" s="2"/>
      <c r="Q36" s="2"/>
      <c r="R36" s="2"/>
    </row>
    <row r="37" spans="1:18" x14ac:dyDescent="0.25">
      <c r="A37" s="18" t="s">
        <v>48</v>
      </c>
      <c r="B37" s="8"/>
      <c r="C37" s="8">
        <v>6953586.9900000002</v>
      </c>
      <c r="D37" s="8">
        <v>5355536.3899999997</v>
      </c>
      <c r="E37" s="8">
        <v>7442281.0300000003</v>
      </c>
      <c r="F37" s="8">
        <v>1268735.0900000001</v>
      </c>
      <c r="G37" s="8">
        <v>9543131.8499999996</v>
      </c>
      <c r="H37" s="8">
        <v>6001103.3799999999</v>
      </c>
      <c r="I37" s="9">
        <v>6921715.79</v>
      </c>
      <c r="J37" s="8">
        <v>4736250.62</v>
      </c>
      <c r="K37" s="8">
        <v>3872780.91</v>
      </c>
      <c r="L37" s="9">
        <v>5804585.6900000004</v>
      </c>
      <c r="M37" s="9">
        <v>6887395.5599999996</v>
      </c>
      <c r="N37" s="9">
        <v>6138964.0999999996</v>
      </c>
      <c r="O37" s="8">
        <v>70926067.399999991</v>
      </c>
      <c r="P37" s="2"/>
      <c r="Q37" s="2"/>
      <c r="R37" s="2"/>
    </row>
    <row r="38" spans="1:18" x14ac:dyDescent="0.25">
      <c r="A38" s="18" t="s">
        <v>47</v>
      </c>
      <c r="B38" s="8"/>
      <c r="C38" s="8">
        <v>3034643.29</v>
      </c>
      <c r="D38" s="8">
        <v>2533902.13</v>
      </c>
      <c r="E38" s="8">
        <v>3123384.77</v>
      </c>
      <c r="F38" s="8">
        <v>685136.89</v>
      </c>
      <c r="G38" s="8">
        <v>4760337.75</v>
      </c>
      <c r="H38" s="8">
        <v>3034052.85</v>
      </c>
      <c r="I38" s="9">
        <v>3853190.85</v>
      </c>
      <c r="J38" s="8">
        <v>2439376.62</v>
      </c>
      <c r="K38" s="8">
        <v>3872780.91</v>
      </c>
      <c r="L38" s="9">
        <v>3020195.81</v>
      </c>
      <c r="M38" s="9">
        <v>0</v>
      </c>
      <c r="N38" s="9">
        <v>2896426.85</v>
      </c>
      <c r="O38" s="8">
        <v>33253428.720000003</v>
      </c>
      <c r="P38" s="2"/>
      <c r="Q38" s="2"/>
      <c r="R38" s="2"/>
    </row>
    <row r="39" spans="1:18" x14ac:dyDescent="0.25">
      <c r="A39" s="2"/>
      <c r="B39" s="2"/>
      <c r="C39" s="6" t="s">
        <v>4</v>
      </c>
      <c r="D39" s="6" t="s">
        <v>4</v>
      </c>
      <c r="E39" s="6" t="s">
        <v>4</v>
      </c>
      <c r="F39" s="6" t="s">
        <v>4</v>
      </c>
      <c r="G39" s="6" t="s">
        <v>4</v>
      </c>
      <c r="H39" s="6" t="s">
        <v>4</v>
      </c>
      <c r="I39" s="6" t="s">
        <v>4</v>
      </c>
      <c r="J39" s="6" t="s">
        <v>4</v>
      </c>
      <c r="K39" s="6" t="s">
        <v>4</v>
      </c>
      <c r="L39" s="6" t="s">
        <v>4</v>
      </c>
      <c r="M39" s="6" t="s">
        <v>4</v>
      </c>
      <c r="N39" s="6" t="s">
        <v>4</v>
      </c>
      <c r="O39" s="6" t="s">
        <v>4</v>
      </c>
      <c r="P39" s="2"/>
      <c r="Q39" s="2"/>
      <c r="R39" s="2"/>
    </row>
    <row r="40" spans="1:18" x14ac:dyDescent="0.25">
      <c r="A40" s="2" t="s">
        <v>28</v>
      </c>
      <c r="B40" s="2"/>
      <c r="C40" s="8">
        <v>67824314.270000011</v>
      </c>
      <c r="D40" s="8">
        <v>64040002.06000001</v>
      </c>
      <c r="E40" s="8">
        <v>262258215.49000001</v>
      </c>
      <c r="F40" s="8">
        <v>41566187.530000001</v>
      </c>
      <c r="G40" s="8">
        <v>27881067.780000001</v>
      </c>
      <c r="H40" s="8">
        <v>370815333.52999991</v>
      </c>
      <c r="I40" s="8">
        <v>74227044.079999998</v>
      </c>
      <c r="J40" s="8">
        <v>63190973.429999992</v>
      </c>
      <c r="K40" s="8">
        <v>302625520.11000001</v>
      </c>
      <c r="L40" s="8">
        <v>67485377.859999999</v>
      </c>
      <c r="M40" s="8">
        <v>57179704.289999992</v>
      </c>
      <c r="N40" s="8">
        <v>549305943.67999995</v>
      </c>
      <c r="O40" s="8">
        <v>1948399684.1100001</v>
      </c>
      <c r="P40" s="2"/>
      <c r="Q40" s="2"/>
      <c r="R40" s="2"/>
    </row>
    <row r="41" spans="1:18" x14ac:dyDescent="0.25">
      <c r="A41" s="2"/>
      <c r="B41" s="2"/>
      <c r="C41" s="5"/>
      <c r="D41" s="8"/>
      <c r="E41" s="8"/>
      <c r="F41" s="8"/>
      <c r="G41" s="5"/>
      <c r="H41" s="5"/>
      <c r="I41" s="5"/>
      <c r="J41" s="5"/>
      <c r="K41" s="5"/>
      <c r="L41" s="5"/>
      <c r="M41" s="5"/>
      <c r="N41" s="5"/>
      <c r="O41" s="2"/>
      <c r="P41" s="2"/>
      <c r="Q41" s="2"/>
      <c r="R41" s="2"/>
    </row>
    <row r="42" spans="1:18" x14ac:dyDescent="0.25">
      <c r="A42" s="2"/>
      <c r="B42" s="2"/>
      <c r="C42" s="5"/>
      <c r="D42" s="5"/>
      <c r="E42" s="5"/>
      <c r="F42" s="5"/>
      <c r="G42" s="8"/>
      <c r="H42" s="5"/>
      <c r="I42" s="9"/>
      <c r="J42" s="8"/>
      <c r="K42" s="11"/>
      <c r="L42" s="9"/>
      <c r="M42" s="9"/>
      <c r="N42" s="9"/>
      <c r="O42" s="2"/>
      <c r="P42" s="2"/>
      <c r="Q42" s="2"/>
      <c r="R42" s="2"/>
    </row>
    <row r="43" spans="1:18" x14ac:dyDescent="0.25">
      <c r="A43" s="2" t="s">
        <v>29</v>
      </c>
      <c r="B43" s="5"/>
      <c r="C43" s="8"/>
      <c r="D43" s="5"/>
      <c r="E43" s="5"/>
      <c r="F43" s="5"/>
      <c r="G43" s="5"/>
      <c r="H43" s="8"/>
      <c r="I43" s="5"/>
      <c r="J43" s="5"/>
      <c r="K43" s="5"/>
      <c r="L43" s="5"/>
      <c r="M43" s="5"/>
      <c r="N43" s="5"/>
      <c r="O43" s="5"/>
      <c r="P43" s="5"/>
      <c r="Q43" s="2"/>
      <c r="R43" s="2"/>
    </row>
    <row r="44" spans="1:18" x14ac:dyDescent="0.25">
      <c r="A44" s="2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</row>
    <row r="46" spans="1:18" x14ac:dyDescent="0.25">
      <c r="A46" s="13"/>
      <c r="B46" s="5"/>
      <c r="C46" s="5"/>
      <c r="D46" s="8"/>
      <c r="E46" s="8"/>
      <c r="F46" s="8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</row>
    <row r="47" spans="1:18" x14ac:dyDescent="0.25">
      <c r="A47" s="5"/>
      <c r="B47" s="5"/>
      <c r="C47" s="5"/>
      <c r="D47" s="5"/>
      <c r="E47" s="5"/>
      <c r="F47" s="5"/>
      <c r="G47" s="8"/>
      <c r="H47" s="5"/>
      <c r="I47" s="9"/>
      <c r="J47" s="8"/>
      <c r="K47" s="11"/>
      <c r="L47" s="9"/>
      <c r="M47" s="9"/>
      <c r="N47" s="9"/>
      <c r="O47" s="5"/>
      <c r="P47" s="5"/>
      <c r="Q47" s="5"/>
      <c r="R47" s="5"/>
    </row>
    <row r="48" spans="1:18" x14ac:dyDescent="0.25">
      <c r="A48" s="5"/>
      <c r="B48" s="5"/>
      <c r="C48" s="5"/>
      <c r="D48" s="5"/>
      <c r="E48" s="5"/>
      <c r="F48" s="5"/>
      <c r="G48" s="5"/>
      <c r="H48" s="8"/>
      <c r="I48" s="5"/>
      <c r="J48" s="5"/>
      <c r="K48" s="5"/>
      <c r="L48" s="5"/>
      <c r="M48" s="5"/>
      <c r="N48" s="5"/>
      <c r="O48" s="5"/>
      <c r="P48" s="5"/>
      <c r="Q48" s="5"/>
      <c r="R48" s="5"/>
    </row>
  </sheetData>
  <phoneticPr fontId="8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M53"/>
  <sheetViews>
    <sheetView zoomScaleNormal="100" workbookViewId="0">
      <selection activeCell="E44" sqref="E44"/>
    </sheetView>
  </sheetViews>
  <sheetFormatPr defaultRowHeight="15" x14ac:dyDescent="0.25"/>
  <cols>
    <col min="1" max="1" width="66.140625" bestFit="1" customWidth="1"/>
    <col min="2" max="2" width="14.85546875" customWidth="1"/>
    <col min="3" max="4" width="14.42578125" customWidth="1"/>
    <col min="5" max="5" width="11.28515625" customWidth="1"/>
    <col min="6" max="6" width="15.85546875" customWidth="1"/>
    <col min="7" max="7" width="15.7109375" customWidth="1"/>
    <col min="8" max="8" width="14" customWidth="1"/>
    <col min="9" max="9" width="10.140625" customWidth="1"/>
    <col min="14" max="14" width="15.5703125" bestFit="1" customWidth="1"/>
    <col min="20" max="20" width="9" customWidth="1"/>
  </cols>
  <sheetData>
    <row r="1" spans="1:13" ht="18" x14ac:dyDescent="0.2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22"/>
      <c r="K1" s="24"/>
      <c r="L1" s="24"/>
      <c r="M1" s="24"/>
    </row>
    <row r="2" spans="1:13" x14ac:dyDescent="0.25">
      <c r="A2" s="53" t="s">
        <v>64</v>
      </c>
      <c r="B2" s="53"/>
      <c r="C2" s="53"/>
      <c r="D2" s="53"/>
      <c r="E2" s="53"/>
      <c r="F2" s="53"/>
      <c r="G2" s="53"/>
      <c r="H2" s="53"/>
      <c r="I2" s="53"/>
      <c r="J2" s="27"/>
      <c r="K2" s="24"/>
      <c r="L2" s="24"/>
      <c r="M2" s="24"/>
    </row>
    <row r="3" spans="1:13" x14ac:dyDescent="0.25">
      <c r="A3" s="23"/>
      <c r="B3" s="24"/>
      <c r="C3" s="25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3" x14ac:dyDescent="0.25">
      <c r="A4" s="23"/>
      <c r="B4" s="24"/>
      <c r="C4" s="24"/>
      <c r="D4" s="26" t="s">
        <v>30</v>
      </c>
      <c r="E4" s="24"/>
      <c r="F4" s="27" t="s">
        <v>31</v>
      </c>
      <c r="G4" s="27" t="s">
        <v>32</v>
      </c>
      <c r="H4" s="28" t="s">
        <v>30</v>
      </c>
      <c r="I4" s="24"/>
      <c r="J4" s="24"/>
      <c r="K4" s="24"/>
      <c r="L4" s="24"/>
      <c r="M4" s="24"/>
    </row>
    <row r="5" spans="1:13" x14ac:dyDescent="0.25">
      <c r="A5" s="24"/>
      <c r="B5" s="29" t="s">
        <v>65</v>
      </c>
      <c r="C5" s="26" t="s">
        <v>51</v>
      </c>
      <c r="D5" s="25" t="s">
        <v>33</v>
      </c>
      <c r="E5" s="27" t="s">
        <v>34</v>
      </c>
      <c r="F5" s="27" t="s">
        <v>35</v>
      </c>
      <c r="G5" s="27" t="s">
        <v>35</v>
      </c>
      <c r="H5" s="27" t="s">
        <v>33</v>
      </c>
      <c r="I5" s="27" t="s">
        <v>34</v>
      </c>
      <c r="J5" s="24"/>
      <c r="K5" s="24"/>
      <c r="L5" s="24"/>
      <c r="M5" s="27"/>
    </row>
    <row r="6" spans="1:13" x14ac:dyDescent="0.25">
      <c r="A6" s="24"/>
      <c r="B6" s="30" t="s">
        <v>4</v>
      </c>
      <c r="C6" s="30" t="s">
        <v>4</v>
      </c>
      <c r="D6" s="30" t="s">
        <v>4</v>
      </c>
      <c r="E6" s="31" t="s">
        <v>4</v>
      </c>
      <c r="F6" s="31" t="s">
        <v>4</v>
      </c>
      <c r="G6" s="31" t="s">
        <v>4</v>
      </c>
      <c r="H6" s="31" t="s">
        <v>4</v>
      </c>
      <c r="I6" s="31" t="s">
        <v>4</v>
      </c>
      <c r="J6" s="24"/>
      <c r="K6" s="24"/>
      <c r="L6" s="24"/>
      <c r="M6" s="27"/>
    </row>
    <row r="7" spans="1:13" x14ac:dyDescent="0.25">
      <c r="A7" s="14" t="s">
        <v>66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39"/>
    </row>
    <row r="8" spans="1:13" x14ac:dyDescent="0.25">
      <c r="A8" s="14" t="s">
        <v>36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</row>
    <row r="9" spans="1:13" x14ac:dyDescent="0.25">
      <c r="A9" s="1" t="s">
        <v>5</v>
      </c>
      <c r="B9" s="20">
        <v>142268858.78</v>
      </c>
      <c r="C9" s="20">
        <v>147467006.28</v>
      </c>
      <c r="D9" s="20">
        <v>-5198147.5</v>
      </c>
      <c r="E9" s="32">
        <v>-3.5249562808172305E-2</v>
      </c>
      <c r="F9" s="33">
        <v>142268858.78</v>
      </c>
      <c r="G9" s="33">
        <v>147467006.28</v>
      </c>
      <c r="H9" s="33">
        <v>-5198147.5</v>
      </c>
      <c r="I9" s="32">
        <v>-3.5249562808172305E-2</v>
      </c>
      <c r="J9" s="24"/>
      <c r="K9" s="24"/>
      <c r="L9" s="24"/>
      <c r="M9" s="33"/>
    </row>
    <row r="10" spans="1:13" x14ac:dyDescent="0.25">
      <c r="A10" s="1" t="s">
        <v>6</v>
      </c>
      <c r="B10" s="20">
        <v>178938139.71000001</v>
      </c>
      <c r="C10" s="20">
        <v>184510767.44</v>
      </c>
      <c r="D10" s="20">
        <v>-5572627.7299999893</v>
      </c>
      <c r="E10" s="32">
        <v>-3.0202181733443391E-2</v>
      </c>
      <c r="F10" s="33">
        <v>178938139.71000001</v>
      </c>
      <c r="G10" s="33">
        <v>184510767.44</v>
      </c>
      <c r="H10" s="33">
        <v>-5572627.7299999893</v>
      </c>
      <c r="I10" s="32">
        <v>-3.0202181733443391E-2</v>
      </c>
      <c r="J10" s="24"/>
      <c r="K10" s="24"/>
      <c r="L10" s="24"/>
      <c r="M10" s="33"/>
    </row>
    <row r="11" spans="1:13" x14ac:dyDescent="0.25">
      <c r="A11" s="1" t="s">
        <v>7</v>
      </c>
      <c r="B11" s="20">
        <v>34403462.5</v>
      </c>
      <c r="C11" s="20">
        <v>35454892.960000001</v>
      </c>
      <c r="D11" s="20">
        <v>-1051430.4600000009</v>
      </c>
      <c r="E11" s="32">
        <v>-2.9655440257180258E-2</v>
      </c>
      <c r="F11" s="33">
        <v>34403462.5</v>
      </c>
      <c r="G11" s="33">
        <v>35454892.960000001</v>
      </c>
      <c r="H11" s="33">
        <v>-1051430.4600000009</v>
      </c>
      <c r="I11" s="32">
        <v>-2.9655440257180258E-2</v>
      </c>
      <c r="J11" s="24"/>
      <c r="K11" s="24"/>
      <c r="L11" s="24"/>
      <c r="M11" s="33"/>
    </row>
    <row r="12" spans="1:13" x14ac:dyDescent="0.25">
      <c r="A12" s="1" t="s">
        <v>8</v>
      </c>
      <c r="B12" s="20">
        <v>120399671.58</v>
      </c>
      <c r="C12" s="20">
        <v>124070519.86</v>
      </c>
      <c r="D12" s="20">
        <v>-3670848.2800000012</v>
      </c>
      <c r="E12" s="32">
        <v>-2.9586788901522713E-2</v>
      </c>
      <c r="F12" s="33">
        <v>120399671.58</v>
      </c>
      <c r="G12" s="33">
        <v>124070519.86</v>
      </c>
      <c r="H12" s="33">
        <v>-3670848.2800000012</v>
      </c>
      <c r="I12" s="32">
        <v>-2.9586788901522713E-2</v>
      </c>
      <c r="J12" s="24"/>
      <c r="K12" s="24"/>
      <c r="L12" s="24"/>
      <c r="M12" s="33"/>
    </row>
    <row r="13" spans="1:13" x14ac:dyDescent="0.25">
      <c r="A13" s="1" t="s">
        <v>9</v>
      </c>
      <c r="B13" s="20">
        <v>94313775.129999995</v>
      </c>
      <c r="C13" s="20">
        <v>97152341.010000005</v>
      </c>
      <c r="D13" s="20">
        <v>-2838565.8800000101</v>
      </c>
      <c r="E13" s="32">
        <v>-2.9217678652826626E-2</v>
      </c>
      <c r="F13" s="33">
        <v>94313775.129999995</v>
      </c>
      <c r="G13" s="33">
        <v>97152341.010000005</v>
      </c>
      <c r="H13" s="33">
        <v>-2838565.8800000101</v>
      </c>
      <c r="I13" s="32">
        <v>-2.9217678652826626E-2</v>
      </c>
      <c r="J13" s="24"/>
      <c r="K13" s="24"/>
      <c r="L13" s="24"/>
      <c r="M13" s="33"/>
    </row>
    <row r="14" spans="1:13" x14ac:dyDescent="0.25">
      <c r="A14" s="24"/>
      <c r="B14" s="30" t="s">
        <v>4</v>
      </c>
      <c r="C14" s="30" t="s">
        <v>4</v>
      </c>
      <c r="D14" s="30" t="s">
        <v>4</v>
      </c>
      <c r="E14" s="31" t="s">
        <v>4</v>
      </c>
      <c r="F14" s="31" t="s">
        <v>4</v>
      </c>
      <c r="G14" s="31" t="s">
        <v>4</v>
      </c>
      <c r="H14" s="31" t="s">
        <v>4</v>
      </c>
      <c r="I14" s="31" t="s">
        <v>4</v>
      </c>
      <c r="J14" s="24"/>
      <c r="K14" s="24"/>
      <c r="L14" s="24"/>
      <c r="M14" s="33"/>
    </row>
    <row r="15" spans="1:13" x14ac:dyDescent="0.25">
      <c r="A15" s="18" t="s">
        <v>10</v>
      </c>
      <c r="B15" s="34">
        <v>570323907.70000005</v>
      </c>
      <c r="C15" s="34">
        <v>588655527.55000007</v>
      </c>
      <c r="D15" s="34">
        <v>-18331619.850000001</v>
      </c>
      <c r="E15" s="35">
        <v>-3.1141506351425409E-2</v>
      </c>
      <c r="F15" s="36">
        <v>570323907.70000005</v>
      </c>
      <c r="G15" s="36">
        <v>588655527.55000007</v>
      </c>
      <c r="H15" s="36">
        <v>-18331619.850000001</v>
      </c>
      <c r="I15" s="35">
        <v>-3.1141506351425409E-2</v>
      </c>
      <c r="J15" s="18"/>
      <c r="K15" s="24"/>
      <c r="L15" s="24"/>
      <c r="M15" s="24"/>
    </row>
    <row r="16" spans="1:13" x14ac:dyDescent="0.25">
      <c r="A16" s="24"/>
      <c r="B16" s="20"/>
      <c r="C16" s="20"/>
      <c r="D16" s="24"/>
      <c r="E16" s="32"/>
      <c r="F16" s="24"/>
      <c r="G16" s="24"/>
      <c r="H16" s="24"/>
      <c r="I16" s="24"/>
      <c r="J16" s="24"/>
      <c r="K16" s="24"/>
      <c r="L16" s="24"/>
      <c r="M16" s="24"/>
    </row>
    <row r="17" spans="1:13" x14ac:dyDescent="0.25">
      <c r="A17" s="18" t="s">
        <v>11</v>
      </c>
      <c r="B17" s="20"/>
      <c r="C17" s="20">
        <v>0</v>
      </c>
      <c r="D17" s="20">
        <v>0</v>
      </c>
      <c r="E17" s="32">
        <v>0</v>
      </c>
      <c r="F17" s="33">
        <v>0</v>
      </c>
      <c r="G17" s="33">
        <v>0</v>
      </c>
      <c r="H17" s="33">
        <v>0</v>
      </c>
      <c r="I17" s="32">
        <v>0</v>
      </c>
      <c r="J17" s="24"/>
      <c r="K17" s="24"/>
      <c r="L17" s="24"/>
      <c r="M17" s="33"/>
    </row>
    <row r="18" spans="1:13" x14ac:dyDescent="0.25">
      <c r="A18" s="18" t="s">
        <v>12</v>
      </c>
      <c r="B18" s="20"/>
      <c r="C18" s="20">
        <v>0</v>
      </c>
      <c r="D18" s="20">
        <v>0</v>
      </c>
      <c r="E18" s="32">
        <v>0</v>
      </c>
      <c r="F18" s="33">
        <v>0</v>
      </c>
      <c r="G18" s="33">
        <v>0</v>
      </c>
      <c r="H18" s="33">
        <v>0</v>
      </c>
      <c r="I18" s="32">
        <v>0</v>
      </c>
      <c r="J18" s="24"/>
      <c r="K18" s="24"/>
      <c r="L18" s="24"/>
      <c r="M18" s="33"/>
    </row>
    <row r="19" spans="1:13" x14ac:dyDescent="0.25">
      <c r="A19" s="24"/>
      <c r="B19" s="30" t="s">
        <v>4</v>
      </c>
      <c r="C19" s="30" t="s">
        <v>4</v>
      </c>
      <c r="D19" s="30" t="s">
        <v>4</v>
      </c>
      <c r="E19" s="31" t="s">
        <v>4</v>
      </c>
      <c r="F19" s="31" t="s">
        <v>4</v>
      </c>
      <c r="G19" s="31" t="s">
        <v>4</v>
      </c>
      <c r="H19" s="31" t="s">
        <v>4</v>
      </c>
      <c r="I19" s="31" t="s">
        <v>4</v>
      </c>
      <c r="J19" s="24"/>
      <c r="K19" s="24"/>
      <c r="L19" s="24"/>
      <c r="M19" s="33"/>
    </row>
    <row r="20" spans="1:13" x14ac:dyDescent="0.25">
      <c r="A20" s="18" t="s">
        <v>13</v>
      </c>
      <c r="B20" s="20">
        <v>570323907.70000005</v>
      </c>
      <c r="C20" s="20">
        <v>588655527.55000007</v>
      </c>
      <c r="D20" s="20">
        <v>-18331619.850000001</v>
      </c>
      <c r="E20" s="32">
        <v>-3.1141506351425409E-2</v>
      </c>
      <c r="F20" s="20">
        <v>570323907.70000005</v>
      </c>
      <c r="G20" s="20">
        <v>588655527.55000007</v>
      </c>
      <c r="H20" s="20">
        <v>-18331619.850000001</v>
      </c>
      <c r="I20" s="32">
        <v>-3.1141506351425409E-2</v>
      </c>
      <c r="J20" s="24"/>
      <c r="K20" s="24"/>
      <c r="L20" s="24"/>
      <c r="M20" s="33"/>
    </row>
    <row r="21" spans="1:13" x14ac:dyDescent="0.25">
      <c r="A21" s="18"/>
      <c r="B21" s="20"/>
      <c r="C21" s="20"/>
      <c r="D21" s="20"/>
      <c r="E21" s="32"/>
      <c r="F21" s="33"/>
      <c r="G21" s="33"/>
      <c r="H21" s="33"/>
      <c r="I21" s="32"/>
      <c r="J21" s="24"/>
      <c r="K21" s="24"/>
      <c r="L21" s="24"/>
      <c r="M21" s="33"/>
    </row>
    <row r="22" spans="1:13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33"/>
    </row>
    <row r="23" spans="1:13" x14ac:dyDescent="0.25">
      <c r="A23" s="14" t="s">
        <v>69</v>
      </c>
      <c r="B23" s="20"/>
      <c r="C23" s="20"/>
      <c r="D23" s="20"/>
      <c r="E23" s="32"/>
      <c r="F23" s="33"/>
      <c r="G23" s="33"/>
      <c r="H23" s="33"/>
      <c r="I23" s="32"/>
      <c r="J23" s="24"/>
      <c r="K23" s="24"/>
      <c r="L23" s="24"/>
      <c r="M23" s="33"/>
    </row>
    <row r="24" spans="1:13" x14ac:dyDescent="0.25">
      <c r="A24" s="37" t="s">
        <v>37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33"/>
    </row>
    <row r="25" spans="1:13" x14ac:dyDescent="0.25">
      <c r="A25" s="18" t="s">
        <v>16</v>
      </c>
      <c r="B25" s="20">
        <v>6634917.5</v>
      </c>
      <c r="C25" s="20">
        <v>10566991.380000001</v>
      </c>
      <c r="D25" s="20">
        <v>-3932073.8800000008</v>
      </c>
      <c r="E25" s="32">
        <v>-0.37210912156530979</v>
      </c>
      <c r="F25" s="33">
        <v>6634917.5</v>
      </c>
      <c r="G25" s="33">
        <v>10566991.380000001</v>
      </c>
      <c r="H25" s="33">
        <v>-3932073.8800000008</v>
      </c>
      <c r="I25" s="32">
        <v>-0.37210912156530979</v>
      </c>
      <c r="J25" s="24"/>
      <c r="K25" s="24"/>
      <c r="L25" s="24"/>
      <c r="M25" s="33"/>
    </row>
    <row r="26" spans="1:13" x14ac:dyDescent="0.25">
      <c r="A26" s="18" t="s">
        <v>17</v>
      </c>
      <c r="B26" s="20">
        <v>2825901.87</v>
      </c>
      <c r="C26" s="20">
        <v>2973302.63</v>
      </c>
      <c r="D26" s="20">
        <v>-147400.75999999978</v>
      </c>
      <c r="E26" s="32">
        <v>-4.9574758557288122E-2</v>
      </c>
      <c r="F26" s="33">
        <v>2825901.87</v>
      </c>
      <c r="G26" s="33">
        <v>2973302.63</v>
      </c>
      <c r="H26" s="33">
        <v>-147400.75999999978</v>
      </c>
      <c r="I26" s="32">
        <v>-4.9574758557288122E-2</v>
      </c>
      <c r="J26" s="24"/>
      <c r="K26" s="24"/>
      <c r="L26" s="24"/>
      <c r="M26" s="33"/>
    </row>
    <row r="27" spans="1:13" x14ac:dyDescent="0.25">
      <c r="A27" s="18" t="s">
        <v>18</v>
      </c>
      <c r="B27" s="20">
        <v>2733254.0100000002</v>
      </c>
      <c r="C27" s="20">
        <v>3899600.8800000004</v>
      </c>
      <c r="D27" s="20">
        <v>-1166346.8700000001</v>
      </c>
      <c r="E27" s="32">
        <v>-0.2990939088104832</v>
      </c>
      <c r="F27" s="33">
        <v>2733254.0100000002</v>
      </c>
      <c r="G27" s="33">
        <v>3899600.8800000004</v>
      </c>
      <c r="H27" s="33">
        <v>-1166346.8700000001</v>
      </c>
      <c r="I27" s="32">
        <v>-0.2990939088104832</v>
      </c>
      <c r="J27" s="24"/>
      <c r="K27" s="24"/>
      <c r="L27" s="24"/>
      <c r="M27" s="33"/>
    </row>
    <row r="28" spans="1:13" x14ac:dyDescent="0.25">
      <c r="A28" s="18" t="s">
        <v>19</v>
      </c>
      <c r="B28" s="20">
        <v>0</v>
      </c>
      <c r="C28" s="20">
        <v>0</v>
      </c>
      <c r="D28" s="20">
        <v>0</v>
      </c>
      <c r="E28" s="32">
        <v>0</v>
      </c>
      <c r="F28" s="33">
        <v>0</v>
      </c>
      <c r="G28" s="33">
        <v>0</v>
      </c>
      <c r="H28" s="33">
        <v>0</v>
      </c>
      <c r="I28" s="32">
        <v>0</v>
      </c>
      <c r="J28" s="24"/>
      <c r="K28" s="24"/>
      <c r="L28" s="24"/>
      <c r="M28" s="33"/>
    </row>
    <row r="29" spans="1:13" x14ac:dyDescent="0.25">
      <c r="A29" s="18" t="s">
        <v>20</v>
      </c>
      <c r="B29" s="20">
        <v>189639.58</v>
      </c>
      <c r="C29" s="20">
        <v>221831.05000000002</v>
      </c>
      <c r="D29" s="20">
        <v>-32191.47000000003</v>
      </c>
      <c r="E29" s="32">
        <v>-0.14511706093443649</v>
      </c>
      <c r="F29" s="33">
        <v>189639.58</v>
      </c>
      <c r="G29" s="33">
        <v>221831.05000000002</v>
      </c>
      <c r="H29" s="33">
        <v>-32191.47000000003</v>
      </c>
      <c r="I29" s="32">
        <v>-0.14511706093443649</v>
      </c>
      <c r="J29" s="24"/>
      <c r="K29" s="24"/>
      <c r="L29" s="24"/>
      <c r="M29" s="33"/>
    </row>
    <row r="30" spans="1:13" x14ac:dyDescent="0.25">
      <c r="A30" s="18" t="s">
        <v>38</v>
      </c>
      <c r="B30" s="20">
        <v>0</v>
      </c>
      <c r="C30" s="20">
        <v>0</v>
      </c>
      <c r="D30" s="20">
        <v>0</v>
      </c>
      <c r="E30" s="32">
        <v>0</v>
      </c>
      <c r="F30" s="33">
        <v>0</v>
      </c>
      <c r="G30" s="33">
        <v>0</v>
      </c>
      <c r="H30" s="33">
        <v>0</v>
      </c>
      <c r="I30" s="32">
        <v>0</v>
      </c>
      <c r="J30" s="24"/>
      <c r="K30" s="24"/>
      <c r="L30" s="24"/>
      <c r="M30" s="33"/>
    </row>
    <row r="31" spans="1:13" x14ac:dyDescent="0.25">
      <c r="A31" s="18" t="s">
        <v>22</v>
      </c>
      <c r="B31" s="20">
        <f>8384430.62+150000</f>
        <v>8534430.620000001</v>
      </c>
      <c r="C31" s="20">
        <v>10583023.99</v>
      </c>
      <c r="D31" s="20">
        <v>-2198593.37</v>
      </c>
      <c r="E31" s="32">
        <v>-0.20774717812956597</v>
      </c>
      <c r="F31" s="33">
        <v>8384430.6200000001</v>
      </c>
      <c r="G31" s="33">
        <v>10583023.99</v>
      </c>
      <c r="H31" s="33">
        <v>-2198593.37</v>
      </c>
      <c r="I31" s="32">
        <v>-0.20774717812956597</v>
      </c>
      <c r="J31" s="24"/>
      <c r="K31" s="24"/>
      <c r="L31" s="24"/>
      <c r="M31" s="33"/>
    </row>
    <row r="32" spans="1:13" x14ac:dyDescent="0.25">
      <c r="A32" s="18" t="s">
        <v>23</v>
      </c>
      <c r="B32" s="20">
        <v>0</v>
      </c>
      <c r="C32" s="20">
        <v>0</v>
      </c>
      <c r="D32" s="20">
        <v>0</v>
      </c>
      <c r="E32" s="32">
        <v>0</v>
      </c>
      <c r="F32" s="33">
        <v>0</v>
      </c>
      <c r="G32" s="33">
        <v>0</v>
      </c>
      <c r="H32" s="33">
        <v>0</v>
      </c>
      <c r="I32" s="32">
        <v>0</v>
      </c>
      <c r="J32" s="24"/>
      <c r="K32" s="24"/>
      <c r="L32" s="24"/>
      <c r="M32" s="33"/>
    </row>
    <row r="33" spans="1:13" x14ac:dyDescent="0.25">
      <c r="A33" s="18" t="s">
        <v>49</v>
      </c>
      <c r="B33" s="20">
        <v>0</v>
      </c>
      <c r="C33" s="20">
        <v>0</v>
      </c>
      <c r="D33" s="20">
        <v>0</v>
      </c>
      <c r="E33" s="32">
        <v>0</v>
      </c>
      <c r="F33" s="33">
        <v>0</v>
      </c>
      <c r="G33" s="33">
        <v>0</v>
      </c>
      <c r="H33" s="33">
        <v>0</v>
      </c>
      <c r="I33" s="32">
        <v>0</v>
      </c>
      <c r="J33" s="24"/>
      <c r="K33" s="24"/>
      <c r="L33" s="24"/>
      <c r="M33" s="33"/>
    </row>
    <row r="34" spans="1:13" x14ac:dyDescent="0.25">
      <c r="A34" s="18" t="s">
        <v>24</v>
      </c>
      <c r="B34" s="20">
        <v>0</v>
      </c>
      <c r="C34" s="20">
        <v>0</v>
      </c>
      <c r="D34" s="20">
        <v>0</v>
      </c>
      <c r="E34" s="32">
        <v>0</v>
      </c>
      <c r="F34" s="33">
        <v>0</v>
      </c>
      <c r="G34" s="33">
        <v>0</v>
      </c>
      <c r="H34" s="33">
        <v>0</v>
      </c>
      <c r="I34" s="32">
        <v>0</v>
      </c>
      <c r="J34" s="24"/>
      <c r="K34" s="24"/>
      <c r="L34" s="24"/>
      <c r="M34" s="33"/>
    </row>
    <row r="35" spans="1:13" x14ac:dyDescent="0.25">
      <c r="A35" s="18" t="s">
        <v>25</v>
      </c>
      <c r="B35" s="21" t="s">
        <v>67</v>
      </c>
      <c r="C35" s="21" t="s">
        <v>67</v>
      </c>
      <c r="D35" s="21" t="s">
        <v>43</v>
      </c>
      <c r="E35" s="21" t="s">
        <v>42</v>
      </c>
      <c r="F35" s="21" t="s">
        <v>41</v>
      </c>
      <c r="G35" s="38" t="s">
        <v>68</v>
      </c>
      <c r="H35" s="21" t="s">
        <v>40</v>
      </c>
      <c r="I35" s="21" t="s">
        <v>39</v>
      </c>
      <c r="J35" s="24"/>
      <c r="K35" s="24"/>
      <c r="L35" s="24"/>
      <c r="M35" s="33"/>
    </row>
    <row r="36" spans="1:13" x14ac:dyDescent="0.25">
      <c r="A36" s="18" t="s">
        <v>26</v>
      </c>
      <c r="B36" s="20">
        <v>3798385.34</v>
      </c>
      <c r="C36" s="20">
        <v>2760847.0900000003</v>
      </c>
      <c r="D36" s="20">
        <v>1037538.2499999995</v>
      </c>
      <c r="E36" s="32">
        <v>0.37580431518936436</v>
      </c>
      <c r="F36" s="33">
        <v>3798385.34</v>
      </c>
      <c r="G36" s="33">
        <v>2760847.0900000003</v>
      </c>
      <c r="H36" s="33">
        <v>1037538.2499999995</v>
      </c>
      <c r="I36" s="32">
        <v>0.37580431518936436</v>
      </c>
      <c r="J36" s="24"/>
      <c r="K36" s="24"/>
      <c r="L36" s="24"/>
      <c r="M36" s="33"/>
    </row>
    <row r="37" spans="1:13" x14ac:dyDescent="0.25">
      <c r="A37" s="18" t="s">
        <v>27</v>
      </c>
      <c r="B37" s="20">
        <v>28375590.640000001</v>
      </c>
      <c r="C37" s="20">
        <v>18654746.880000003</v>
      </c>
      <c r="D37" s="20">
        <v>9720843.7599999979</v>
      </c>
      <c r="E37" s="32">
        <v>0.52109223580094999</v>
      </c>
      <c r="F37" s="33">
        <v>28375590.640000001</v>
      </c>
      <c r="G37" s="33">
        <v>18654746.880000003</v>
      </c>
      <c r="H37" s="33">
        <v>9720843.7599999979</v>
      </c>
      <c r="I37" s="32">
        <v>0.52109223580094999</v>
      </c>
      <c r="J37" s="24"/>
      <c r="K37" s="24"/>
      <c r="L37" s="24"/>
      <c r="M37" s="33"/>
    </row>
    <row r="38" spans="1:13" x14ac:dyDescent="0.25">
      <c r="A38" s="18" t="s">
        <v>44</v>
      </c>
      <c r="B38" s="20">
        <v>3622439.87</v>
      </c>
      <c r="C38" s="20">
        <v>3640199.35</v>
      </c>
      <c r="D38" s="20">
        <v>-17759.479999999981</v>
      </c>
      <c r="E38" s="32">
        <v>-4.8787108321416469E-3</v>
      </c>
      <c r="F38" s="33">
        <v>3622439.87</v>
      </c>
      <c r="G38" s="33">
        <v>3640199.35</v>
      </c>
      <c r="H38" s="33">
        <v>-17759.479999999981</v>
      </c>
      <c r="I38" s="32">
        <v>-4.8787108321416469E-3</v>
      </c>
      <c r="J38" s="24"/>
      <c r="K38" s="24"/>
      <c r="L38" s="24"/>
      <c r="M38" s="33"/>
    </row>
    <row r="39" spans="1:13" x14ac:dyDescent="0.25">
      <c r="A39" s="18" t="s">
        <v>45</v>
      </c>
      <c r="B39" s="20">
        <v>37278564.640000001</v>
      </c>
      <c r="C39" s="20">
        <v>4535540.74</v>
      </c>
      <c r="D39" s="20">
        <v>32743023.899999999</v>
      </c>
      <c r="E39" s="32">
        <v>7.2192106249276016</v>
      </c>
      <c r="F39" s="33">
        <v>37278564.640000001</v>
      </c>
      <c r="G39" s="33">
        <v>4535540.74</v>
      </c>
      <c r="H39" s="33">
        <v>32743023.899999999</v>
      </c>
      <c r="I39" s="32">
        <v>7.2192106249276016</v>
      </c>
      <c r="J39" s="24"/>
      <c r="K39" s="24"/>
      <c r="L39" s="24"/>
      <c r="M39" s="33"/>
    </row>
    <row r="40" spans="1:13" x14ac:dyDescent="0.25">
      <c r="A40" s="18" t="s">
        <v>46</v>
      </c>
      <c r="B40" s="20">
        <v>5549278.9199999999</v>
      </c>
      <c r="C40" s="20">
        <v>6953586.9900000002</v>
      </c>
      <c r="D40" s="20">
        <v>-1404308.0700000003</v>
      </c>
      <c r="E40" s="32">
        <v>-0.20195448363837903</v>
      </c>
      <c r="F40" s="33">
        <v>5549278.9199999999</v>
      </c>
      <c r="G40" s="33">
        <v>6953586.9900000002</v>
      </c>
      <c r="H40" s="33">
        <v>-1404308.0700000003</v>
      </c>
      <c r="I40" s="32">
        <v>-0.20195448363837903</v>
      </c>
      <c r="J40" s="24"/>
      <c r="K40" s="24"/>
      <c r="L40" s="24"/>
      <c r="M40" s="33"/>
    </row>
    <row r="41" spans="1:13" x14ac:dyDescent="0.25">
      <c r="A41" s="18" t="s">
        <v>47</v>
      </c>
      <c r="B41" s="20">
        <v>2834688.67</v>
      </c>
      <c r="C41" s="20">
        <v>3034643.29</v>
      </c>
      <c r="D41" s="20">
        <v>-199954.62000000011</v>
      </c>
      <c r="E41" s="32">
        <v>-6.5890650363720382E-2</v>
      </c>
      <c r="F41" s="33">
        <v>2834688.67</v>
      </c>
      <c r="G41" s="33">
        <v>3034643.29</v>
      </c>
      <c r="H41" s="33">
        <v>-199954.62000000011</v>
      </c>
      <c r="I41" s="32">
        <v>-6.5890650363720382E-2</v>
      </c>
      <c r="J41" s="24"/>
      <c r="K41" s="24"/>
      <c r="L41" s="24"/>
      <c r="M41" s="33"/>
    </row>
    <row r="42" spans="1:13" x14ac:dyDescent="0.25">
      <c r="A42" s="24"/>
      <c r="B42" s="20"/>
      <c r="C42" s="20"/>
      <c r="D42" s="20"/>
      <c r="E42" s="32"/>
      <c r="F42" s="33"/>
      <c r="G42" s="33"/>
      <c r="H42" s="33"/>
      <c r="I42" s="32"/>
      <c r="J42" s="24"/>
      <c r="K42" s="24"/>
      <c r="L42" s="24"/>
      <c r="M42" s="33"/>
    </row>
    <row r="43" spans="1:13" x14ac:dyDescent="0.25">
      <c r="A43" s="18" t="s">
        <v>28</v>
      </c>
      <c r="B43" s="30" t="s">
        <v>4</v>
      </c>
      <c r="C43" s="30" t="s">
        <v>4</v>
      </c>
      <c r="D43" s="30" t="s">
        <v>4</v>
      </c>
      <c r="E43" s="31" t="s">
        <v>4</v>
      </c>
      <c r="F43" s="31" t="s">
        <v>4</v>
      </c>
      <c r="G43" s="31" t="s">
        <v>4</v>
      </c>
      <c r="H43" s="31" t="s">
        <v>4</v>
      </c>
      <c r="I43" s="31" t="s">
        <v>4</v>
      </c>
      <c r="J43" s="24"/>
      <c r="K43" s="24"/>
      <c r="L43" s="24"/>
      <c r="M43" s="24"/>
    </row>
    <row r="44" spans="1:13" x14ac:dyDescent="0.25">
      <c r="A44" s="24"/>
      <c r="B44" s="20">
        <v>102227091.66</v>
      </c>
      <c r="C44" s="20">
        <v>67824314.270000011</v>
      </c>
      <c r="D44" s="20">
        <v>34402777.390000001</v>
      </c>
      <c r="E44" s="32">
        <v>0.50723369281769515</v>
      </c>
      <c r="F44" s="20">
        <v>102227091.66</v>
      </c>
      <c r="G44" s="20">
        <v>67824314.270000011</v>
      </c>
      <c r="H44" s="20">
        <v>34402777.390000001</v>
      </c>
      <c r="I44" s="32">
        <v>0.50723369281769515</v>
      </c>
      <c r="J44" s="24"/>
      <c r="K44" s="24"/>
      <c r="L44" s="24"/>
      <c r="M44" s="33"/>
    </row>
    <row r="45" spans="1:13" x14ac:dyDescent="0.25">
      <c r="A45" s="40" t="s">
        <v>29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</row>
    <row r="46" spans="1:13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33"/>
    </row>
    <row r="47" spans="1:13" x14ac:dyDescent="0.25">
      <c r="A47" s="17"/>
    </row>
    <row r="48" spans="1:13" ht="18.75" customHeight="1" x14ac:dyDescent="0.25">
      <c r="A48" s="17"/>
      <c r="B48" s="20"/>
      <c r="C48" s="20"/>
      <c r="D48" s="20"/>
      <c r="E48" s="24"/>
      <c r="F48" s="33"/>
      <c r="G48" s="33"/>
      <c r="H48" s="33"/>
      <c r="I48" s="24"/>
      <c r="J48" s="24"/>
      <c r="K48" s="24"/>
      <c r="L48" s="24"/>
      <c r="M48" s="39"/>
    </row>
    <row r="49" spans="1:13" x14ac:dyDescent="0.25">
      <c r="A49" s="17"/>
      <c r="B49" s="24"/>
      <c r="C49" s="20"/>
      <c r="D49" s="24"/>
      <c r="E49" s="24"/>
      <c r="F49" s="24"/>
      <c r="G49" s="24"/>
      <c r="H49" s="24"/>
      <c r="I49" s="24"/>
      <c r="J49" s="24"/>
      <c r="K49" s="24"/>
      <c r="L49" s="24"/>
      <c r="M49" s="24"/>
    </row>
    <row r="53" spans="1:13" x14ac:dyDescent="0.25">
      <c r="B53" s="20"/>
      <c r="C53" s="20"/>
      <c r="D53" s="20"/>
      <c r="E53" s="24"/>
      <c r="F53" s="33"/>
      <c r="G53" s="33"/>
      <c r="H53" s="33"/>
      <c r="I53" s="24"/>
      <c r="J53" s="24"/>
      <c r="K53" s="24"/>
      <c r="L53" s="24"/>
      <c r="M53" s="39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D390A-D418-4375-8340-89CA55ECA51F}">
  <sheetPr>
    <pageSetUpPr fitToPage="1"/>
  </sheetPr>
  <dimension ref="A1:M53"/>
  <sheetViews>
    <sheetView zoomScaleNormal="100" workbookViewId="0">
      <selection activeCell="K8" sqref="K8"/>
    </sheetView>
  </sheetViews>
  <sheetFormatPr defaultRowHeight="15" x14ac:dyDescent="0.25"/>
  <cols>
    <col min="1" max="1" width="73.140625" bestFit="1" customWidth="1"/>
    <col min="2" max="2" width="15.28515625" customWidth="1"/>
    <col min="3" max="4" width="14.42578125" customWidth="1"/>
    <col min="5" max="5" width="11.85546875" bestFit="1" customWidth="1"/>
    <col min="6" max="6" width="15.85546875" customWidth="1"/>
    <col min="7" max="7" width="15.7109375" customWidth="1"/>
    <col min="8" max="8" width="15" bestFit="1" customWidth="1"/>
    <col min="9" max="9" width="10.140625" customWidth="1"/>
    <col min="14" max="14" width="15.5703125" bestFit="1" customWidth="1"/>
    <col min="15" max="15" width="16.28515625" bestFit="1" customWidth="1"/>
  </cols>
  <sheetData>
    <row r="1" spans="1:13" ht="18" x14ac:dyDescent="0.2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42"/>
      <c r="K1" s="24"/>
      <c r="L1" s="24"/>
      <c r="M1" s="24"/>
    </row>
    <row r="2" spans="1:13" x14ac:dyDescent="0.25">
      <c r="A2" s="53" t="s">
        <v>73</v>
      </c>
      <c r="B2" s="53"/>
      <c r="C2" s="53"/>
      <c r="D2" s="53"/>
      <c r="E2" s="53"/>
      <c r="F2" s="53"/>
      <c r="G2" s="53"/>
      <c r="H2" s="53"/>
      <c r="I2" s="53"/>
      <c r="J2" s="27"/>
      <c r="K2" s="24"/>
      <c r="L2" s="24"/>
      <c r="M2" s="24"/>
    </row>
    <row r="3" spans="1:13" x14ac:dyDescent="0.25">
      <c r="A3" s="23"/>
      <c r="B3" s="24"/>
      <c r="C3" s="25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3" x14ac:dyDescent="0.25">
      <c r="A4" s="23"/>
      <c r="B4" s="24"/>
      <c r="C4" s="24"/>
      <c r="D4" s="26" t="s">
        <v>30</v>
      </c>
      <c r="E4" s="24"/>
      <c r="F4" s="27" t="s">
        <v>31</v>
      </c>
      <c r="G4" s="27" t="s">
        <v>32</v>
      </c>
      <c r="H4" s="28" t="s">
        <v>30</v>
      </c>
      <c r="I4" s="24"/>
      <c r="J4" s="24"/>
      <c r="K4" s="24"/>
      <c r="L4" s="24"/>
      <c r="M4" s="24"/>
    </row>
    <row r="5" spans="1:13" x14ac:dyDescent="0.25">
      <c r="A5" s="24"/>
      <c r="B5" s="29" t="s">
        <v>72</v>
      </c>
      <c r="C5" s="26" t="s">
        <v>52</v>
      </c>
      <c r="D5" s="25" t="s">
        <v>33</v>
      </c>
      <c r="E5" s="27" t="s">
        <v>34</v>
      </c>
      <c r="F5" s="27" t="s">
        <v>35</v>
      </c>
      <c r="G5" s="27" t="s">
        <v>35</v>
      </c>
      <c r="H5" s="27" t="s">
        <v>33</v>
      </c>
      <c r="I5" s="27" t="s">
        <v>34</v>
      </c>
      <c r="J5" s="24"/>
      <c r="K5" s="24"/>
      <c r="L5" s="24"/>
      <c r="M5" s="27"/>
    </row>
    <row r="6" spans="1:13" x14ac:dyDescent="0.25">
      <c r="A6" s="24"/>
      <c r="B6" s="30" t="s">
        <v>4</v>
      </c>
      <c r="C6" s="30" t="s">
        <v>4</v>
      </c>
      <c r="D6" s="30" t="s">
        <v>4</v>
      </c>
      <c r="E6" s="31" t="s">
        <v>4</v>
      </c>
      <c r="F6" s="31" t="s">
        <v>4</v>
      </c>
      <c r="G6" s="31" t="s">
        <v>4</v>
      </c>
      <c r="H6" s="31" t="s">
        <v>4</v>
      </c>
      <c r="I6" s="31" t="s">
        <v>4</v>
      </c>
      <c r="J6" s="24"/>
      <c r="K6" s="24"/>
      <c r="L6" s="24"/>
      <c r="M6" s="27"/>
    </row>
    <row r="7" spans="1:13" x14ac:dyDescent="0.25">
      <c r="A7" s="14" t="s">
        <v>71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39"/>
    </row>
    <row r="8" spans="1:13" x14ac:dyDescent="0.25">
      <c r="A8" s="14" t="s">
        <v>36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</row>
    <row r="9" spans="1:13" x14ac:dyDescent="0.25">
      <c r="A9" s="1" t="s">
        <v>5</v>
      </c>
      <c r="B9" s="20">
        <f>168942018.09+319555.82</f>
        <v>169261573.91</v>
      </c>
      <c r="C9" s="20">
        <v>143848832.50999999</v>
      </c>
      <c r="D9" s="20">
        <f>B9-C9</f>
        <v>25412741.400000006</v>
      </c>
      <c r="E9" s="32">
        <f>IF(C9=0,0,D9/C9)</f>
        <v>0.17666282691750995</v>
      </c>
      <c r="F9" s="33">
        <v>311530432.69</v>
      </c>
      <c r="G9" s="33">
        <v>291315838.78999996</v>
      </c>
      <c r="H9" s="33">
        <f>F9-G9</f>
        <v>20214593.900000036</v>
      </c>
      <c r="I9" s="32">
        <f>IF(G9=0,0,H9/G9)</f>
        <v>6.939064482028412E-2</v>
      </c>
      <c r="J9" s="24"/>
      <c r="K9" s="24"/>
      <c r="L9" s="24"/>
      <c r="M9" s="33"/>
    </row>
    <row r="10" spans="1:13" x14ac:dyDescent="0.25">
      <c r="A10" s="1" t="s">
        <v>6</v>
      </c>
      <c r="B10" s="20">
        <v>212266695.69</v>
      </c>
      <c r="C10" s="20">
        <v>184343985.5</v>
      </c>
      <c r="D10" s="20">
        <f t="shared" ref="D10:D13" si="0">B10-C10</f>
        <v>27922710.189999998</v>
      </c>
      <c r="E10" s="32">
        <f t="shared" ref="E10:E13" si="1">IF(C10=0,0,D10/C10)</f>
        <v>0.15147068733631128</v>
      </c>
      <c r="F10" s="33">
        <v>391204835.39999998</v>
      </c>
      <c r="G10" s="33">
        <v>368854752.94</v>
      </c>
      <c r="H10" s="33">
        <f t="shared" ref="H10:H13" si="2">F10-G10</f>
        <v>22350082.459999979</v>
      </c>
      <c r="I10" s="32">
        <f t="shared" ref="I10:I13" si="3">IF(G10=0,0,H10/G10)</f>
        <v>6.0593180057613542E-2</v>
      </c>
      <c r="J10" s="24"/>
      <c r="K10" s="24"/>
      <c r="L10" s="24"/>
      <c r="M10" s="33"/>
    </row>
    <row r="11" spans="1:13" x14ac:dyDescent="0.25">
      <c r="A11" s="1" t="s">
        <v>7</v>
      </c>
      <c r="B11" s="20">
        <v>40561469.420000002</v>
      </c>
      <c r="C11" s="20">
        <v>35408418.899999999</v>
      </c>
      <c r="D11" s="20">
        <f t="shared" si="0"/>
        <v>5153050.5200000033</v>
      </c>
      <c r="E11" s="32">
        <f t="shared" si="1"/>
        <v>0.14553178820418902</v>
      </c>
      <c r="F11" s="33">
        <v>74964931.920000002</v>
      </c>
      <c r="G11" s="33">
        <v>70863311.859999999</v>
      </c>
      <c r="H11" s="33">
        <f t="shared" si="2"/>
        <v>4101620.0600000024</v>
      </c>
      <c r="I11" s="32">
        <f t="shared" si="3"/>
        <v>5.7880727732614365E-2</v>
      </c>
      <c r="J11" s="24"/>
      <c r="K11" s="24"/>
      <c r="L11" s="24"/>
      <c r="M11" s="33"/>
    </row>
    <row r="12" spans="1:13" x14ac:dyDescent="0.25">
      <c r="A12" s="1" t="s">
        <v>8</v>
      </c>
      <c r="B12" s="20">
        <v>141948101.43000001</v>
      </c>
      <c r="C12" s="20">
        <v>123907984.8</v>
      </c>
      <c r="D12" s="20">
        <f t="shared" si="0"/>
        <v>18040116.63000001</v>
      </c>
      <c r="E12" s="32">
        <f t="shared" si="1"/>
        <v>0.14559284988064797</v>
      </c>
      <c r="F12" s="33">
        <v>262347773.00999999</v>
      </c>
      <c r="G12" s="33">
        <v>247978504.66</v>
      </c>
      <c r="H12" s="33">
        <f t="shared" si="2"/>
        <v>14369268.349999994</v>
      </c>
      <c r="I12" s="32">
        <f t="shared" si="3"/>
        <v>5.7945620608130959E-2</v>
      </c>
      <c r="J12" s="24"/>
      <c r="K12" s="24"/>
      <c r="L12" s="24"/>
      <c r="M12" s="33"/>
    </row>
    <row r="13" spans="1:13" x14ac:dyDescent="0.25">
      <c r="A13" s="1" t="s">
        <v>9</v>
      </c>
      <c r="B13" s="20">
        <v>110175892.54000001</v>
      </c>
      <c r="C13" s="20">
        <v>96824506.890000001</v>
      </c>
      <c r="D13" s="20">
        <f t="shared" si="0"/>
        <v>13351385.650000006</v>
      </c>
      <c r="E13" s="32">
        <f t="shared" si="1"/>
        <v>0.13789262738170405</v>
      </c>
      <c r="F13" s="33">
        <v>204489667.67000002</v>
      </c>
      <c r="G13" s="33">
        <v>193976847.90000001</v>
      </c>
      <c r="H13" s="33">
        <f t="shared" si="2"/>
        <v>10512819.770000011</v>
      </c>
      <c r="I13" s="32">
        <f t="shared" si="3"/>
        <v>5.4196260449698802E-2</v>
      </c>
      <c r="J13" s="24"/>
      <c r="K13" s="24"/>
      <c r="L13" s="24"/>
      <c r="M13" s="33"/>
    </row>
    <row r="14" spans="1:13" x14ac:dyDescent="0.25">
      <c r="A14" s="24"/>
      <c r="B14" s="30" t="s">
        <v>4</v>
      </c>
      <c r="C14" s="30" t="s">
        <v>4</v>
      </c>
      <c r="D14" s="30" t="s">
        <v>4</v>
      </c>
      <c r="E14" s="31" t="s">
        <v>4</v>
      </c>
      <c r="F14" s="31" t="s">
        <v>4</v>
      </c>
      <c r="G14" s="31" t="s">
        <v>4</v>
      </c>
      <c r="H14" s="31" t="s">
        <v>4</v>
      </c>
      <c r="I14" s="31" t="s">
        <v>4</v>
      </c>
      <c r="J14" s="24"/>
      <c r="K14" s="24"/>
      <c r="L14" s="24"/>
      <c r="M14" s="33"/>
    </row>
    <row r="15" spans="1:13" x14ac:dyDescent="0.25">
      <c r="A15" s="18" t="s">
        <v>10</v>
      </c>
      <c r="B15" s="43">
        <f>SUM(B9:B13)</f>
        <v>674213732.99000001</v>
      </c>
      <c r="C15" s="34">
        <f>SUM(C9:C13)</f>
        <v>584333728.60000002</v>
      </c>
      <c r="D15" s="34">
        <f>SUM(D9:D13)</f>
        <v>89880004.390000015</v>
      </c>
      <c r="E15" s="35">
        <f>D15/C15</f>
        <v>0.15381621835409487</v>
      </c>
      <c r="F15" s="36">
        <f>SUM(F9:F13)</f>
        <v>1244537640.6899998</v>
      </c>
      <c r="G15" s="36">
        <f>SUM(G9:G13)</f>
        <v>1172989256.1500001</v>
      </c>
      <c r="H15" s="36">
        <f>SUM(H9:H13)</f>
        <v>71548384.540000021</v>
      </c>
      <c r="I15" s="35">
        <f>H15/G15</f>
        <v>6.0996623937406742E-2</v>
      </c>
      <c r="J15" s="18"/>
      <c r="K15" s="24"/>
      <c r="L15" s="24"/>
      <c r="M15" s="24"/>
    </row>
    <row r="16" spans="1:13" x14ac:dyDescent="0.25">
      <c r="A16" s="24"/>
      <c r="B16" s="20"/>
      <c r="C16" s="20"/>
      <c r="D16" s="24"/>
      <c r="E16" s="32"/>
      <c r="F16" s="24"/>
      <c r="G16" s="24"/>
      <c r="H16" s="24"/>
      <c r="I16" s="24"/>
      <c r="J16" s="24"/>
      <c r="K16" s="24"/>
      <c r="L16" s="24"/>
      <c r="M16" s="24"/>
    </row>
    <row r="17" spans="1:13" x14ac:dyDescent="0.25">
      <c r="A17" s="18" t="s">
        <v>11</v>
      </c>
      <c r="B17" s="20">
        <v>0</v>
      </c>
      <c r="C17" s="20">
        <v>0</v>
      </c>
      <c r="D17" s="20">
        <f>B17-C17</f>
        <v>0</v>
      </c>
      <c r="E17" s="32">
        <f t="shared" ref="E17:E18" si="4">IF(C17=0,0,D17/C17)</f>
        <v>0</v>
      </c>
      <c r="F17" s="33">
        <f>B17+M17</f>
        <v>0</v>
      </c>
      <c r="G17" s="33">
        <v>0</v>
      </c>
      <c r="H17" s="33">
        <f>F17-G17</f>
        <v>0</v>
      </c>
      <c r="I17" s="32">
        <f t="shared" ref="I17:I18" si="5">IF(G17=0,0,H17/G17)</f>
        <v>0</v>
      </c>
      <c r="J17" s="24"/>
      <c r="K17" s="24"/>
      <c r="L17" s="24"/>
      <c r="M17" s="33"/>
    </row>
    <row r="18" spans="1:13" x14ac:dyDescent="0.25">
      <c r="A18" s="18" t="s">
        <v>12</v>
      </c>
      <c r="B18" s="20">
        <v>0</v>
      </c>
      <c r="C18" s="20">
        <v>0</v>
      </c>
      <c r="D18" s="20">
        <f>B18-C18</f>
        <v>0</v>
      </c>
      <c r="E18" s="32">
        <f t="shared" si="4"/>
        <v>0</v>
      </c>
      <c r="F18" s="33">
        <f>B18+M18</f>
        <v>0</v>
      </c>
      <c r="G18" s="33">
        <v>0</v>
      </c>
      <c r="H18" s="33">
        <f>F18-G18</f>
        <v>0</v>
      </c>
      <c r="I18" s="32">
        <f t="shared" si="5"/>
        <v>0</v>
      </c>
      <c r="J18" s="24"/>
      <c r="K18" s="24"/>
      <c r="L18" s="24"/>
      <c r="M18" s="33"/>
    </row>
    <row r="19" spans="1:13" x14ac:dyDescent="0.25">
      <c r="A19" s="24"/>
      <c r="B19" s="30" t="s">
        <v>4</v>
      </c>
      <c r="C19" s="30" t="s">
        <v>4</v>
      </c>
      <c r="D19" s="30" t="s">
        <v>4</v>
      </c>
      <c r="E19" s="31" t="s">
        <v>4</v>
      </c>
      <c r="F19" s="31" t="s">
        <v>4</v>
      </c>
      <c r="G19" s="31" t="s">
        <v>4</v>
      </c>
      <c r="H19" s="31" t="s">
        <v>4</v>
      </c>
      <c r="I19" s="31" t="s">
        <v>4</v>
      </c>
      <c r="J19" s="24"/>
      <c r="K19" s="24"/>
      <c r="L19" s="24"/>
      <c r="M19" s="33"/>
    </row>
    <row r="20" spans="1:13" x14ac:dyDescent="0.25">
      <c r="A20" s="18" t="s">
        <v>13</v>
      </c>
      <c r="B20" s="20">
        <f>SUM(B15:B18)</f>
        <v>674213732.99000001</v>
      </c>
      <c r="C20" s="20">
        <f t="shared" ref="C20:H20" si="6">SUM(C15:C18)</f>
        <v>584333728.60000002</v>
      </c>
      <c r="D20" s="20">
        <f t="shared" si="6"/>
        <v>89880004.390000015</v>
      </c>
      <c r="E20" s="32">
        <f>D20/C20</f>
        <v>0.15381621835409487</v>
      </c>
      <c r="F20" s="20">
        <f t="shared" si="6"/>
        <v>1244537640.6899998</v>
      </c>
      <c r="G20" s="20">
        <f t="shared" si="6"/>
        <v>1172989256.1500001</v>
      </c>
      <c r="H20" s="20">
        <f t="shared" si="6"/>
        <v>71548384.540000021</v>
      </c>
      <c r="I20" s="32">
        <f>H20/G20</f>
        <v>6.0996623937406742E-2</v>
      </c>
      <c r="J20" s="24"/>
      <c r="K20" s="24"/>
      <c r="L20" s="24"/>
      <c r="M20" s="33"/>
    </row>
    <row r="21" spans="1:13" x14ac:dyDescent="0.25">
      <c r="A21" s="18"/>
      <c r="B21" s="20"/>
      <c r="C21" s="20"/>
      <c r="D21" s="20"/>
      <c r="E21" s="32"/>
      <c r="F21" s="33"/>
      <c r="G21" s="33"/>
      <c r="H21" s="33"/>
      <c r="I21" s="32"/>
      <c r="J21" s="24"/>
      <c r="K21" s="24"/>
      <c r="L21" s="24"/>
      <c r="M21" s="33"/>
    </row>
    <row r="22" spans="1:13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33"/>
    </row>
    <row r="23" spans="1:13" x14ac:dyDescent="0.25">
      <c r="A23" s="14" t="s">
        <v>70</v>
      </c>
      <c r="B23" s="20"/>
      <c r="C23" s="20"/>
      <c r="D23" s="20"/>
      <c r="E23" s="32"/>
      <c r="F23" s="33"/>
      <c r="G23" s="33"/>
      <c r="H23" s="33"/>
      <c r="I23" s="32"/>
      <c r="J23" s="24"/>
      <c r="K23" s="24"/>
      <c r="L23" s="24"/>
      <c r="M23" s="33"/>
    </row>
    <row r="24" spans="1:13" x14ac:dyDescent="0.25">
      <c r="A24" s="37" t="s">
        <v>37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33"/>
    </row>
    <row r="25" spans="1:13" x14ac:dyDescent="0.25">
      <c r="A25" s="18" t="s">
        <v>16</v>
      </c>
      <c r="B25" s="20">
        <f>34727.58+9531231.73+560660.69</f>
        <v>10126620</v>
      </c>
      <c r="C25" s="20">
        <v>10719135</v>
      </c>
      <c r="D25" s="20">
        <f>B25-C25</f>
        <v>-592515</v>
      </c>
      <c r="E25" s="32">
        <f t="shared" ref="E25:E38" si="7">IF(C25=0,0,D25/C25)</f>
        <v>-5.5276381909547742E-2</v>
      </c>
      <c r="F25" s="33">
        <v>16761537.5</v>
      </c>
      <c r="G25" s="33">
        <v>21286126.380000003</v>
      </c>
      <c r="H25" s="33">
        <f>F25-G25</f>
        <v>-4524588.8800000027</v>
      </c>
      <c r="I25" s="32">
        <f>H25/G25</f>
        <v>-0.21256046305593729</v>
      </c>
      <c r="J25" s="24"/>
      <c r="K25" s="24"/>
      <c r="L25" s="24"/>
      <c r="M25" s="33"/>
    </row>
    <row r="26" spans="1:13" x14ac:dyDescent="0.25">
      <c r="A26" s="18" t="s">
        <v>17</v>
      </c>
      <c r="B26" s="20">
        <v>2970152.96</v>
      </c>
      <c r="C26" s="20">
        <v>2642598.69</v>
      </c>
      <c r="D26" s="20">
        <f t="shared" ref="D26:D34" si="8">B26-C26</f>
        <v>327554.27</v>
      </c>
      <c r="E26" s="32">
        <f t="shared" si="7"/>
        <v>0.12395157510654788</v>
      </c>
      <c r="F26" s="33">
        <v>5796054.8300000001</v>
      </c>
      <c r="G26" s="33">
        <v>5615901.3200000003</v>
      </c>
      <c r="H26" s="33">
        <f t="shared" ref="H26:H34" si="9">F26-G26</f>
        <v>180153.50999999978</v>
      </c>
      <c r="I26" s="32">
        <f t="shared" ref="I26:I38" si="10">IF(G26=0,0,H26/G26)</f>
        <v>3.2079180123485464E-2</v>
      </c>
      <c r="J26" s="24"/>
      <c r="K26" s="24"/>
      <c r="L26" s="24"/>
      <c r="M26" s="33"/>
    </row>
    <row r="27" spans="1:13" x14ac:dyDescent="0.25">
      <c r="A27" s="18" t="s">
        <v>18</v>
      </c>
      <c r="B27" s="20">
        <f>637706.09+7310780.57+195997.81</f>
        <v>8144484.4699999997</v>
      </c>
      <c r="C27" s="20">
        <v>4502829.78</v>
      </c>
      <c r="D27" s="20">
        <f t="shared" si="8"/>
        <v>3641654.6899999995</v>
      </c>
      <c r="E27" s="32">
        <f t="shared" si="7"/>
        <v>0.80874802466994422</v>
      </c>
      <c r="F27" s="33">
        <v>10877738.48</v>
      </c>
      <c r="G27" s="33">
        <v>8402430.6600000001</v>
      </c>
      <c r="H27" s="33">
        <f t="shared" si="9"/>
        <v>2475307.8200000003</v>
      </c>
      <c r="I27" s="32">
        <f t="shared" si="10"/>
        <v>0.29459425732410627</v>
      </c>
      <c r="J27" s="24"/>
      <c r="K27" s="24"/>
      <c r="L27" s="24"/>
      <c r="M27" s="33"/>
    </row>
    <row r="28" spans="1:13" x14ac:dyDescent="0.25">
      <c r="A28" s="18" t="s">
        <v>19</v>
      </c>
      <c r="B28" s="20">
        <v>0</v>
      </c>
      <c r="C28" s="20">
        <v>0</v>
      </c>
      <c r="D28" s="20">
        <f t="shared" si="8"/>
        <v>0</v>
      </c>
      <c r="E28" s="32">
        <f t="shared" si="7"/>
        <v>0</v>
      </c>
      <c r="F28" s="33">
        <v>0</v>
      </c>
      <c r="G28" s="33">
        <v>0</v>
      </c>
      <c r="H28" s="33">
        <f t="shared" si="9"/>
        <v>0</v>
      </c>
      <c r="I28" s="32">
        <f t="shared" si="10"/>
        <v>0</v>
      </c>
      <c r="J28" s="24"/>
      <c r="K28" s="24"/>
      <c r="L28" s="24"/>
      <c r="M28" s="33"/>
    </row>
    <row r="29" spans="1:13" x14ac:dyDescent="0.25">
      <c r="A29" s="18" t="s">
        <v>20</v>
      </c>
      <c r="B29" s="20">
        <f>201599.24-14.57</f>
        <v>201584.66999999998</v>
      </c>
      <c r="C29" s="20">
        <v>216122.1</v>
      </c>
      <c r="D29" s="20">
        <f t="shared" si="8"/>
        <v>-14537.430000000022</v>
      </c>
      <c r="E29" s="32">
        <f t="shared" si="7"/>
        <v>-6.7264893317249927E-2</v>
      </c>
      <c r="F29" s="33">
        <v>391224.25</v>
      </c>
      <c r="G29" s="33">
        <v>437953.15</v>
      </c>
      <c r="H29" s="33">
        <f t="shared" si="9"/>
        <v>-46728.900000000023</v>
      </c>
      <c r="I29" s="32">
        <f t="shared" si="10"/>
        <v>-0.10669839913241866</v>
      </c>
      <c r="J29" s="24"/>
      <c r="K29" s="24"/>
      <c r="L29" s="24"/>
      <c r="M29" s="33"/>
    </row>
    <row r="30" spans="1:13" x14ac:dyDescent="0.25">
      <c r="A30" s="18" t="s">
        <v>38</v>
      </c>
      <c r="B30" s="20">
        <v>0</v>
      </c>
      <c r="C30" s="20">
        <v>0</v>
      </c>
      <c r="D30" s="20">
        <f t="shared" si="8"/>
        <v>0</v>
      </c>
      <c r="E30" s="32">
        <f t="shared" si="7"/>
        <v>0</v>
      </c>
      <c r="F30" s="33">
        <v>0</v>
      </c>
      <c r="G30" s="33">
        <v>0</v>
      </c>
      <c r="H30" s="33">
        <f t="shared" si="9"/>
        <v>0</v>
      </c>
      <c r="I30" s="32">
        <f t="shared" si="10"/>
        <v>0</v>
      </c>
      <c r="J30" s="24"/>
      <c r="K30" s="24"/>
      <c r="L30" s="24"/>
      <c r="M30" s="33"/>
    </row>
    <row r="31" spans="1:13" x14ac:dyDescent="0.25">
      <c r="A31" s="18" t="s">
        <v>22</v>
      </c>
      <c r="B31" s="20">
        <v>9709465.5099999998</v>
      </c>
      <c r="C31" s="20">
        <v>6540177.7999999998</v>
      </c>
      <c r="D31" s="20">
        <f t="shared" si="8"/>
        <v>3169287.71</v>
      </c>
      <c r="E31" s="32">
        <f t="shared" si="7"/>
        <v>0.48458739302163928</v>
      </c>
      <c r="F31" s="33">
        <v>18243896.130000003</v>
      </c>
      <c r="G31" s="33">
        <v>17123201.789999999</v>
      </c>
      <c r="H31" s="33">
        <f t="shared" si="9"/>
        <v>1120694.3400000036</v>
      </c>
      <c r="I31" s="32">
        <f t="shared" si="10"/>
        <v>6.5448877712490222E-2</v>
      </c>
      <c r="J31" s="24"/>
      <c r="K31" s="24"/>
      <c r="L31" s="24"/>
      <c r="M31" s="33"/>
    </row>
    <row r="32" spans="1:13" x14ac:dyDescent="0.25">
      <c r="A32" s="18" t="s">
        <v>23</v>
      </c>
      <c r="B32" s="20">
        <v>0</v>
      </c>
      <c r="C32" s="20">
        <v>0</v>
      </c>
      <c r="D32" s="20">
        <f t="shared" si="8"/>
        <v>0</v>
      </c>
      <c r="E32" s="32">
        <f t="shared" si="7"/>
        <v>0</v>
      </c>
      <c r="F32" s="33">
        <v>0</v>
      </c>
      <c r="G32" s="33">
        <v>0</v>
      </c>
      <c r="H32" s="33">
        <f t="shared" si="9"/>
        <v>0</v>
      </c>
      <c r="I32" s="32">
        <f t="shared" si="10"/>
        <v>0</v>
      </c>
      <c r="J32" s="24"/>
      <c r="K32" s="24"/>
      <c r="L32" s="24"/>
      <c r="M32" s="33"/>
    </row>
    <row r="33" spans="1:13" x14ac:dyDescent="0.25">
      <c r="A33" s="18" t="s">
        <v>49</v>
      </c>
      <c r="B33" s="20">
        <v>0</v>
      </c>
      <c r="C33" s="20">
        <v>0</v>
      </c>
      <c r="D33" s="20">
        <f t="shared" si="8"/>
        <v>0</v>
      </c>
      <c r="E33" s="32">
        <f t="shared" si="7"/>
        <v>0</v>
      </c>
      <c r="F33" s="33">
        <v>0</v>
      </c>
      <c r="G33" s="33">
        <v>0</v>
      </c>
      <c r="H33" s="33">
        <f t="shared" si="9"/>
        <v>0</v>
      </c>
      <c r="I33" s="32">
        <f t="shared" si="10"/>
        <v>0</v>
      </c>
      <c r="J33" s="24"/>
      <c r="K33" s="24"/>
      <c r="L33" s="24"/>
      <c r="M33" s="33"/>
    </row>
    <row r="34" spans="1:13" x14ac:dyDescent="0.25">
      <c r="A34" s="18" t="s">
        <v>24</v>
      </c>
      <c r="B34" s="20">
        <v>0</v>
      </c>
      <c r="C34" s="20">
        <v>0</v>
      </c>
      <c r="D34" s="20">
        <f t="shared" si="8"/>
        <v>0</v>
      </c>
      <c r="E34" s="32">
        <f t="shared" si="7"/>
        <v>0</v>
      </c>
      <c r="F34" s="33">
        <v>0</v>
      </c>
      <c r="G34" s="33">
        <v>0</v>
      </c>
      <c r="H34" s="33">
        <f t="shared" si="9"/>
        <v>0</v>
      </c>
      <c r="I34" s="32">
        <f t="shared" si="10"/>
        <v>0</v>
      </c>
      <c r="J34" s="24"/>
      <c r="K34" s="24"/>
      <c r="L34" s="24"/>
      <c r="M34" s="33"/>
    </row>
    <row r="35" spans="1:13" x14ac:dyDescent="0.25">
      <c r="A35" s="18" t="s">
        <v>25</v>
      </c>
      <c r="B35" s="21" t="s">
        <v>67</v>
      </c>
      <c r="C35" s="21" t="s">
        <v>67</v>
      </c>
      <c r="D35" s="21" t="s">
        <v>43</v>
      </c>
      <c r="E35" s="21" t="s">
        <v>42</v>
      </c>
      <c r="F35" s="21" t="s">
        <v>41</v>
      </c>
      <c r="G35" s="38" t="s">
        <v>68</v>
      </c>
      <c r="H35" s="21" t="s">
        <v>40</v>
      </c>
      <c r="I35" s="21" t="s">
        <v>39</v>
      </c>
      <c r="J35" s="24"/>
      <c r="K35" s="24"/>
      <c r="L35" s="24"/>
      <c r="M35" s="33"/>
    </row>
    <row r="36" spans="1:13" x14ac:dyDescent="0.25">
      <c r="A36" s="18" t="s">
        <v>26</v>
      </c>
      <c r="B36" s="20">
        <v>103611.92</v>
      </c>
      <c r="C36" s="20">
        <v>2523460.91</v>
      </c>
      <c r="D36" s="20">
        <f>B36-C36</f>
        <v>-2419848.9900000002</v>
      </c>
      <c r="E36" s="32">
        <f t="shared" si="7"/>
        <v>-0.95894054883536917</v>
      </c>
      <c r="F36" s="33">
        <v>3901997.26</v>
      </c>
      <c r="G36" s="33">
        <v>5284308</v>
      </c>
      <c r="H36" s="33">
        <f>F36-G36</f>
        <v>-1382310.7400000002</v>
      </c>
      <c r="I36" s="32">
        <f t="shared" si="10"/>
        <v>-0.26158784461465912</v>
      </c>
      <c r="J36" s="24"/>
      <c r="K36" s="24"/>
      <c r="L36" s="24"/>
      <c r="M36" s="33"/>
    </row>
    <row r="37" spans="1:13" x14ac:dyDescent="0.25">
      <c r="A37" s="18" t="s">
        <v>27</v>
      </c>
      <c r="B37" s="20">
        <v>100627.55</v>
      </c>
      <c r="C37" s="20">
        <v>17742155.09</v>
      </c>
      <c r="D37" s="20">
        <f>B37-C37</f>
        <v>-17641527.539999999</v>
      </c>
      <c r="E37" s="32">
        <f t="shared" si="7"/>
        <v>-0.99432833556636435</v>
      </c>
      <c r="F37" s="33">
        <v>28476218.190000001</v>
      </c>
      <c r="G37" s="33">
        <v>36396901.969999999</v>
      </c>
      <c r="H37" s="33">
        <f>F37-G37</f>
        <v>-7920683.7799999975</v>
      </c>
      <c r="I37" s="32">
        <f t="shared" si="10"/>
        <v>-0.21761972451744901</v>
      </c>
      <c r="J37" s="24"/>
      <c r="K37" s="24"/>
      <c r="L37" s="24"/>
      <c r="M37" s="33"/>
    </row>
    <row r="38" spans="1:13" x14ac:dyDescent="0.25">
      <c r="A38" s="18" t="s">
        <v>44</v>
      </c>
      <c r="B38" s="20">
        <f>3734030.61</f>
        <v>3734030.61</v>
      </c>
      <c r="C38" s="20">
        <v>3769386.09</v>
      </c>
      <c r="D38" s="20">
        <f>B38-C38</f>
        <v>-35355.479999999981</v>
      </c>
      <c r="E38" s="32">
        <f t="shared" si="7"/>
        <v>-9.3796387941782796E-3</v>
      </c>
      <c r="F38" s="33">
        <v>7356470.4800000004</v>
      </c>
      <c r="G38" s="33">
        <v>7409585.4399999995</v>
      </c>
      <c r="H38" s="33">
        <f>F38-G38</f>
        <v>-53114.959999999031</v>
      </c>
      <c r="I38" s="32">
        <f t="shared" si="10"/>
        <v>-7.1684118403254468E-3</v>
      </c>
      <c r="J38" s="24"/>
      <c r="K38" s="24"/>
      <c r="L38" s="24"/>
      <c r="M38" s="33"/>
    </row>
    <row r="39" spans="1:13" x14ac:dyDescent="0.25">
      <c r="A39" s="18" t="s">
        <v>45</v>
      </c>
      <c r="B39" s="20">
        <v>33765635</v>
      </c>
      <c r="C39" s="20">
        <v>17742155.09</v>
      </c>
      <c r="D39" s="20">
        <f>B39-C39</f>
        <v>16023479.91</v>
      </c>
      <c r="E39" s="32">
        <f>D39/C39</f>
        <v>0.90313041615960765</v>
      </c>
      <c r="F39" s="33">
        <v>71044199.640000001</v>
      </c>
      <c r="G39" s="33">
        <v>36396901.969999999</v>
      </c>
      <c r="H39" s="33">
        <f>F39-G39</f>
        <v>34647297.670000002</v>
      </c>
      <c r="I39" s="32">
        <f>H39/G39</f>
        <v>0.95192985651795026</v>
      </c>
      <c r="J39" s="24"/>
      <c r="K39" s="24"/>
      <c r="L39" s="24"/>
      <c r="M39" s="33"/>
    </row>
    <row r="40" spans="1:13" x14ac:dyDescent="0.25">
      <c r="A40" s="18" t="s">
        <v>46</v>
      </c>
      <c r="B40" s="20">
        <v>6169999</v>
      </c>
      <c r="C40" s="20">
        <v>5355536.3899999997</v>
      </c>
      <c r="D40" s="20">
        <f t="shared" ref="D40:D41" si="11">B40-C40</f>
        <v>814462.61000000034</v>
      </c>
      <c r="E40" s="32">
        <f t="shared" ref="E40:E41" si="12">D40/C40</f>
        <v>0.15207862493863111</v>
      </c>
      <c r="F40" s="33">
        <v>11719277.92</v>
      </c>
      <c r="G40" s="33">
        <v>12309123.379999999</v>
      </c>
      <c r="H40" s="33">
        <f t="shared" ref="H40:H41" si="13">F40-G40</f>
        <v>-589845.45999999903</v>
      </c>
      <c r="I40" s="32">
        <f t="shared" ref="I40:I41" si="14">H40/G40</f>
        <v>-4.791937181801155E-2</v>
      </c>
      <c r="J40" s="24"/>
      <c r="K40" s="24"/>
      <c r="L40" s="24"/>
      <c r="M40" s="33"/>
    </row>
    <row r="41" spans="1:13" x14ac:dyDescent="0.25">
      <c r="A41" s="18" t="s">
        <v>47</v>
      </c>
      <c r="B41" s="20">
        <f>3480909.2-97.67</f>
        <v>3480811.5300000003</v>
      </c>
      <c r="C41" s="20">
        <v>2533902.13</v>
      </c>
      <c r="D41" s="20">
        <f t="shared" si="11"/>
        <v>946909.40000000037</v>
      </c>
      <c r="E41" s="32">
        <f t="shared" si="12"/>
        <v>0.37369612219395404</v>
      </c>
      <c r="F41" s="33">
        <v>6315500.2000000002</v>
      </c>
      <c r="G41" s="33">
        <v>5568545.4199999999</v>
      </c>
      <c r="H41" s="33">
        <f t="shared" si="13"/>
        <v>746954.78000000026</v>
      </c>
      <c r="I41" s="32">
        <f t="shared" si="14"/>
        <v>0.13413822168303338</v>
      </c>
      <c r="J41" s="24"/>
      <c r="K41" s="24"/>
      <c r="L41" s="24"/>
      <c r="M41" s="33"/>
    </row>
    <row r="42" spans="1:13" x14ac:dyDescent="0.25">
      <c r="A42" s="24"/>
      <c r="B42" s="20"/>
      <c r="C42" s="24"/>
      <c r="D42" s="20"/>
      <c r="E42" s="32"/>
      <c r="F42" s="33"/>
      <c r="G42" s="33"/>
      <c r="H42" s="33"/>
      <c r="I42" s="32"/>
      <c r="J42" s="24"/>
      <c r="K42" s="24"/>
      <c r="L42" s="24"/>
      <c r="M42" s="33"/>
    </row>
    <row r="43" spans="1:13" x14ac:dyDescent="0.25">
      <c r="A43" s="18" t="s">
        <v>28</v>
      </c>
      <c r="B43" s="30" t="s">
        <v>4</v>
      </c>
      <c r="C43" s="30" t="s">
        <v>4</v>
      </c>
      <c r="D43" s="30" t="s">
        <v>4</v>
      </c>
      <c r="E43" s="31" t="s">
        <v>4</v>
      </c>
      <c r="F43" s="31" t="s">
        <v>4</v>
      </c>
      <c r="G43" s="31" t="s">
        <v>4</v>
      </c>
      <c r="H43" s="31" t="s">
        <v>4</v>
      </c>
      <c r="I43" s="31" t="s">
        <v>4</v>
      </c>
      <c r="J43" s="24"/>
      <c r="K43" s="24"/>
      <c r="L43" s="24"/>
      <c r="M43" s="24"/>
    </row>
    <row r="44" spans="1:13" x14ac:dyDescent="0.25">
      <c r="A44" s="24"/>
      <c r="B44" s="20">
        <f>SUM(B25:B41)</f>
        <v>78507023.219999999</v>
      </c>
      <c r="C44" s="20">
        <f t="shared" ref="C44:H44" si="15">SUM(C25:C41)</f>
        <v>74287459.070000008</v>
      </c>
      <c r="D44" s="20">
        <f t="shared" si="15"/>
        <v>4219564.1500000013</v>
      </c>
      <c r="E44" s="32">
        <f>D44/C44</f>
        <v>5.6800490995713916E-2</v>
      </c>
      <c r="F44" s="20">
        <f t="shared" si="15"/>
        <v>180884114.87999997</v>
      </c>
      <c r="G44" s="20">
        <f t="shared" si="15"/>
        <v>156230979.47999999</v>
      </c>
      <c r="H44" s="20">
        <f t="shared" si="15"/>
        <v>24653135.400000006</v>
      </c>
      <c r="I44" s="32">
        <f>H44/G44</f>
        <v>0.15779927567538546</v>
      </c>
      <c r="J44" s="24"/>
      <c r="K44" s="24"/>
      <c r="L44" s="24"/>
      <c r="M44" s="33"/>
    </row>
    <row r="45" spans="1:13" x14ac:dyDescent="0.25">
      <c r="A45" s="40" t="s">
        <v>29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</row>
    <row r="46" spans="1:13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33"/>
    </row>
    <row r="48" spans="1:13" x14ac:dyDescent="0.25">
      <c r="A48" s="24"/>
      <c r="B48" s="20"/>
      <c r="C48" s="20"/>
      <c r="D48" s="20"/>
      <c r="E48" s="24"/>
      <c r="F48" s="33"/>
      <c r="G48" s="33"/>
      <c r="H48" s="33"/>
      <c r="I48" s="24"/>
      <c r="J48" s="24"/>
      <c r="K48" s="24"/>
      <c r="L48" s="24"/>
      <c r="M48" s="39"/>
    </row>
    <row r="49" spans="1:13" x14ac:dyDescent="0.25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</row>
    <row r="53" spans="1:13" x14ac:dyDescent="0.25">
      <c r="B53" s="20"/>
      <c r="C53" s="20"/>
      <c r="D53" s="20"/>
      <c r="E53" s="24"/>
      <c r="F53" s="33"/>
      <c r="G53" s="33"/>
      <c r="H53" s="33"/>
      <c r="I53" s="24"/>
      <c r="J53" s="24"/>
      <c r="K53" s="24"/>
      <c r="L53" s="24"/>
      <c r="M53" s="39"/>
    </row>
  </sheetData>
  <mergeCells count="2">
    <mergeCell ref="A1:I1"/>
    <mergeCell ref="A2:I2"/>
  </mergeCells>
  <pageMargins left="0.7" right="0.7" top="0.75" bottom="0.75" header="0.3" footer="0.3"/>
  <pageSetup scale="76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EF8DA-9447-48C9-88AC-222386B959E1}">
  <sheetPr>
    <pageSetUpPr fitToPage="1"/>
  </sheetPr>
  <dimension ref="A1:O53"/>
  <sheetViews>
    <sheetView zoomScaleNormal="100" workbookViewId="0">
      <selection sqref="A1:I1"/>
    </sheetView>
  </sheetViews>
  <sheetFormatPr defaultRowHeight="15" x14ac:dyDescent="0.25"/>
  <cols>
    <col min="1" max="1" width="74.42578125" bestFit="1" customWidth="1"/>
    <col min="2" max="3" width="17.42578125" bestFit="1" customWidth="1"/>
    <col min="4" max="4" width="14.42578125" customWidth="1"/>
    <col min="5" max="5" width="11.28515625" customWidth="1"/>
    <col min="6" max="6" width="15.85546875" customWidth="1"/>
    <col min="7" max="7" width="15.7109375" customWidth="1"/>
    <col min="8" max="8" width="15" bestFit="1" customWidth="1"/>
    <col min="9" max="9" width="12.140625" customWidth="1"/>
    <col min="14" max="14" width="16" bestFit="1" customWidth="1"/>
    <col min="15" max="15" width="18.5703125" customWidth="1"/>
  </cols>
  <sheetData>
    <row r="1" spans="1:12" ht="18" x14ac:dyDescent="0.2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49"/>
      <c r="K1" s="24"/>
      <c r="L1" s="24"/>
    </row>
    <row r="2" spans="1:12" x14ac:dyDescent="0.25">
      <c r="A2" s="53" t="s">
        <v>77</v>
      </c>
      <c r="B2" s="53"/>
      <c r="C2" s="53"/>
      <c r="D2" s="53"/>
      <c r="E2" s="53"/>
      <c r="F2" s="53"/>
      <c r="G2" s="53"/>
      <c r="H2" s="53"/>
      <c r="I2" s="53"/>
      <c r="J2" s="27"/>
      <c r="K2" s="24"/>
      <c r="L2" s="24"/>
    </row>
    <row r="3" spans="1:12" x14ac:dyDescent="0.25">
      <c r="A3" s="23"/>
      <c r="B3" s="24"/>
      <c r="C3" s="25"/>
      <c r="D3" s="24"/>
      <c r="E3" s="24"/>
      <c r="F3" s="24"/>
      <c r="G3" s="24"/>
      <c r="H3" s="24"/>
      <c r="I3" s="24"/>
      <c r="J3" s="24"/>
      <c r="K3" s="24"/>
      <c r="L3" s="24"/>
    </row>
    <row r="4" spans="1:12" x14ac:dyDescent="0.25">
      <c r="A4" s="23"/>
      <c r="B4" s="24"/>
      <c r="C4" s="24"/>
      <c r="D4" s="26" t="s">
        <v>30</v>
      </c>
      <c r="E4" s="24"/>
      <c r="F4" s="27" t="s">
        <v>31</v>
      </c>
      <c r="G4" s="27" t="s">
        <v>32</v>
      </c>
      <c r="H4" s="28" t="s">
        <v>30</v>
      </c>
      <c r="I4" s="24"/>
      <c r="J4" s="24"/>
      <c r="K4" s="24"/>
      <c r="L4" s="24"/>
    </row>
    <row r="5" spans="1:12" x14ac:dyDescent="0.25">
      <c r="A5" s="24"/>
      <c r="B5" s="29" t="s">
        <v>76</v>
      </c>
      <c r="C5" s="26" t="s">
        <v>53</v>
      </c>
      <c r="D5" s="25" t="s">
        <v>33</v>
      </c>
      <c r="E5" s="27" t="s">
        <v>34</v>
      </c>
      <c r="F5" s="27" t="s">
        <v>35</v>
      </c>
      <c r="G5" s="27" t="s">
        <v>35</v>
      </c>
      <c r="H5" s="27" t="s">
        <v>33</v>
      </c>
      <c r="I5" s="27" t="s">
        <v>34</v>
      </c>
      <c r="J5" s="24"/>
      <c r="K5" s="24"/>
      <c r="L5" s="24"/>
    </row>
    <row r="6" spans="1:12" x14ac:dyDescent="0.25">
      <c r="A6" s="24"/>
      <c r="B6" s="30" t="s">
        <v>4</v>
      </c>
      <c r="C6" s="30" t="s">
        <v>4</v>
      </c>
      <c r="D6" s="30" t="s">
        <v>4</v>
      </c>
      <c r="E6" s="31" t="s">
        <v>4</v>
      </c>
      <c r="F6" s="31" t="s">
        <v>4</v>
      </c>
      <c r="G6" s="31" t="s">
        <v>4</v>
      </c>
      <c r="H6" s="31" t="s">
        <v>4</v>
      </c>
      <c r="I6" s="31" t="s">
        <v>4</v>
      </c>
      <c r="J6" s="24"/>
      <c r="K6" s="24"/>
      <c r="L6" s="24"/>
    </row>
    <row r="7" spans="1:12" x14ac:dyDescent="0.25">
      <c r="A7" s="14" t="s">
        <v>75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</row>
    <row r="8" spans="1:12" x14ac:dyDescent="0.25">
      <c r="A8" s="14" t="s">
        <v>36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</row>
    <row r="9" spans="1:12" x14ac:dyDescent="0.25">
      <c r="A9" s="1" t="s">
        <v>5</v>
      </c>
      <c r="B9" s="20">
        <v>152915226</v>
      </c>
      <c r="C9" s="20">
        <v>154695979.81</v>
      </c>
      <c r="D9" s="20">
        <v>-1780753.8100000024</v>
      </c>
      <c r="E9" s="32">
        <v>-1.1511312783869056E-2</v>
      </c>
      <c r="F9" s="33">
        <v>464445658.69</v>
      </c>
      <c r="G9" s="33">
        <v>446011818.59999996</v>
      </c>
      <c r="H9" s="33">
        <v>18433840.090000033</v>
      </c>
      <c r="I9" s="32">
        <v>4.1330384804291902E-2</v>
      </c>
      <c r="J9" s="24"/>
      <c r="K9" s="24"/>
      <c r="L9" s="24"/>
    </row>
    <row r="10" spans="1:12" x14ac:dyDescent="0.25">
      <c r="A10" s="1" t="s">
        <v>6</v>
      </c>
      <c r="B10" s="20">
        <v>188514883.13</v>
      </c>
      <c r="C10" s="20">
        <v>188384282.09999999</v>
      </c>
      <c r="D10" s="20">
        <v>130601.03000000119</v>
      </c>
      <c r="E10" s="32">
        <v>6.9326925019505754E-4</v>
      </c>
      <c r="F10" s="33">
        <v>579719718.52999997</v>
      </c>
      <c r="G10" s="33">
        <v>557239035.03999996</v>
      </c>
      <c r="H10" s="33">
        <v>22480683.49000001</v>
      </c>
      <c r="I10" s="32">
        <v>4.0342980438163832E-2</v>
      </c>
      <c r="J10" s="24"/>
      <c r="K10" s="24"/>
      <c r="L10" s="24"/>
    </row>
    <row r="11" spans="1:12" x14ac:dyDescent="0.25">
      <c r="A11" s="1" t="s">
        <v>7</v>
      </c>
      <c r="B11" s="20">
        <v>36198807.229999997</v>
      </c>
      <c r="C11" s="20">
        <v>36139761.289999999</v>
      </c>
      <c r="D11" s="20">
        <v>59045.939999997616</v>
      </c>
      <c r="E11" s="32">
        <v>1.6338220810643771E-3</v>
      </c>
      <c r="F11" s="33">
        <v>111163739.15000001</v>
      </c>
      <c r="G11" s="33">
        <v>107003073.15000001</v>
      </c>
      <c r="H11" s="33">
        <v>4160666</v>
      </c>
      <c r="I11" s="32">
        <v>3.8883612194646575E-2</v>
      </c>
      <c r="J11" s="24"/>
      <c r="K11" s="24"/>
      <c r="L11" s="24"/>
    </row>
    <row r="12" spans="1:12" x14ac:dyDescent="0.25">
      <c r="A12" s="1" t="s">
        <v>8</v>
      </c>
      <c r="B12" s="20">
        <v>126695004.88</v>
      </c>
      <c r="C12" s="20">
        <v>126469799.89</v>
      </c>
      <c r="D12" s="20">
        <v>225204.98999999464</v>
      </c>
      <c r="E12" s="32">
        <v>1.7807017184803947E-3</v>
      </c>
      <c r="F12" s="33">
        <v>389042777.88999999</v>
      </c>
      <c r="G12" s="33">
        <v>374448304.55000001</v>
      </c>
      <c r="H12" s="33">
        <v>14594473.339999974</v>
      </c>
      <c r="I12" s="32">
        <v>3.8975936498201386E-2</v>
      </c>
      <c r="J12" s="24"/>
      <c r="K12" s="24"/>
      <c r="L12" s="24"/>
    </row>
    <row r="13" spans="1:12" x14ac:dyDescent="0.25">
      <c r="A13" s="1" t="s">
        <v>9</v>
      </c>
      <c r="B13" s="20">
        <v>78126758</v>
      </c>
      <c r="C13" s="20">
        <v>99717919.719999999</v>
      </c>
      <c r="D13" s="20">
        <v>-21591161.719999999</v>
      </c>
      <c r="E13" s="32">
        <v>-0.21652238414746583</v>
      </c>
      <c r="F13" s="33">
        <v>282616425.67000002</v>
      </c>
      <c r="G13" s="33">
        <v>293694767.62</v>
      </c>
      <c r="H13" s="33">
        <v>-11078341.949999988</v>
      </c>
      <c r="I13" s="32">
        <v>-3.7720596930531002E-2</v>
      </c>
      <c r="J13" s="24"/>
      <c r="K13" s="24"/>
      <c r="L13" s="24"/>
    </row>
    <row r="14" spans="1:12" x14ac:dyDescent="0.25">
      <c r="A14" s="24"/>
      <c r="B14" s="30" t="s">
        <v>4</v>
      </c>
      <c r="C14" s="30" t="s">
        <v>4</v>
      </c>
      <c r="D14" s="30" t="s">
        <v>4</v>
      </c>
      <c r="E14" s="31" t="s">
        <v>4</v>
      </c>
      <c r="F14" s="31" t="s">
        <v>4</v>
      </c>
      <c r="G14" s="31" t="s">
        <v>4</v>
      </c>
      <c r="H14" s="31" t="s">
        <v>4</v>
      </c>
      <c r="I14" s="31" t="s">
        <v>4</v>
      </c>
      <c r="J14" s="24"/>
      <c r="K14" s="24"/>
      <c r="L14" s="24"/>
    </row>
    <row r="15" spans="1:12" x14ac:dyDescent="0.25">
      <c r="A15" s="18" t="s">
        <v>10</v>
      </c>
      <c r="B15" s="34">
        <v>582450679.24000001</v>
      </c>
      <c r="C15" s="34">
        <v>605407742.80999994</v>
      </c>
      <c r="D15" s="34">
        <v>-22957063.570000008</v>
      </c>
      <c r="E15" s="35">
        <v>-3.792000324185614E-2</v>
      </c>
      <c r="F15" s="36">
        <v>1826988319.9300003</v>
      </c>
      <c r="G15" s="36">
        <v>1778396998.96</v>
      </c>
      <c r="H15" s="36">
        <v>48591320.970000029</v>
      </c>
      <c r="I15" s="35">
        <v>2.7323101083962721E-2</v>
      </c>
      <c r="J15" s="18"/>
      <c r="K15" s="24"/>
      <c r="L15" s="24"/>
    </row>
    <row r="16" spans="1:12" x14ac:dyDescent="0.25">
      <c r="A16" s="24"/>
      <c r="B16" s="20"/>
      <c r="C16" s="20"/>
      <c r="D16" s="24"/>
      <c r="E16" s="32"/>
      <c r="F16" s="24"/>
      <c r="G16" s="24"/>
      <c r="H16" s="24"/>
      <c r="I16" s="24"/>
      <c r="J16" s="24"/>
      <c r="K16" s="24"/>
      <c r="L16" s="24"/>
    </row>
    <row r="17" spans="1:14" x14ac:dyDescent="0.25">
      <c r="A17" s="1" t="s">
        <v>11</v>
      </c>
      <c r="B17" s="20">
        <v>13605.25</v>
      </c>
      <c r="C17" s="20">
        <v>108059.78</v>
      </c>
      <c r="D17" s="20">
        <v>-94454.53</v>
      </c>
      <c r="E17" s="32">
        <v>-0.87409515362700163</v>
      </c>
      <c r="F17" s="33">
        <v>13605.25</v>
      </c>
      <c r="G17" s="33">
        <v>108059.78</v>
      </c>
      <c r="H17" s="33">
        <v>-94454.53</v>
      </c>
      <c r="I17" s="32">
        <v>-0.87409515362700163</v>
      </c>
      <c r="J17" s="24"/>
      <c r="K17" s="24"/>
      <c r="L17" s="24"/>
    </row>
    <row r="18" spans="1:14" x14ac:dyDescent="0.25">
      <c r="A18" s="18" t="s">
        <v>12</v>
      </c>
      <c r="B18" s="20">
        <v>165827964.24000001</v>
      </c>
      <c r="C18" s="20">
        <v>168880719.26999998</v>
      </c>
      <c r="D18" s="20">
        <v>-3052755.0299999714</v>
      </c>
      <c r="E18" s="32">
        <v>-1.8076397608890713E-2</v>
      </c>
      <c r="F18" s="33">
        <v>165827964.24000001</v>
      </c>
      <c r="G18" s="33">
        <v>168880719.26999998</v>
      </c>
      <c r="H18" s="33">
        <v>-3052755.0299999714</v>
      </c>
      <c r="I18" s="32">
        <v>-1.8076397608890713E-2</v>
      </c>
      <c r="J18" s="24"/>
      <c r="K18" s="24"/>
      <c r="L18" s="24"/>
    </row>
    <row r="19" spans="1:14" x14ac:dyDescent="0.25">
      <c r="A19" s="24"/>
      <c r="B19" s="30" t="s">
        <v>4</v>
      </c>
      <c r="C19" s="30" t="s">
        <v>4</v>
      </c>
      <c r="D19" s="30" t="s">
        <v>4</v>
      </c>
      <c r="E19" s="31" t="s">
        <v>4</v>
      </c>
      <c r="F19" s="31" t="s">
        <v>4</v>
      </c>
      <c r="G19" s="31" t="s">
        <v>4</v>
      </c>
      <c r="H19" s="31" t="s">
        <v>4</v>
      </c>
      <c r="I19" s="31" t="s">
        <v>4</v>
      </c>
      <c r="J19" s="24"/>
      <c r="K19" s="24"/>
      <c r="L19" s="24"/>
    </row>
    <row r="20" spans="1:14" x14ac:dyDescent="0.25">
      <c r="A20" s="18" t="s">
        <v>13</v>
      </c>
      <c r="B20" s="20">
        <v>748292248.73000002</v>
      </c>
      <c r="C20" s="20">
        <v>774396521.8599999</v>
      </c>
      <c r="D20" s="20">
        <v>-26104273.12999998</v>
      </c>
      <c r="E20" s="32">
        <v>-3.3709181786226138E-2</v>
      </c>
      <c r="F20" s="20">
        <v>1992829889.4200003</v>
      </c>
      <c r="G20" s="20">
        <v>1947385778.01</v>
      </c>
      <c r="H20" s="20">
        <v>45444111.410000056</v>
      </c>
      <c r="I20" s="32">
        <v>2.333595732451051E-2</v>
      </c>
      <c r="J20" s="24"/>
      <c r="K20" s="24"/>
      <c r="L20" s="24"/>
    </row>
    <row r="21" spans="1:14" x14ac:dyDescent="0.25">
      <c r="A21" s="18"/>
      <c r="B21" s="20"/>
      <c r="C21" s="20"/>
      <c r="D21" s="20"/>
      <c r="E21" s="32"/>
      <c r="F21" s="33"/>
      <c r="G21" s="33"/>
      <c r="H21" s="33"/>
      <c r="I21" s="32"/>
      <c r="J21" s="24"/>
      <c r="K21" s="24"/>
      <c r="L21" s="24"/>
    </row>
    <row r="22" spans="1:14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</row>
    <row r="23" spans="1:14" x14ac:dyDescent="0.25">
      <c r="A23" s="14" t="s">
        <v>74</v>
      </c>
      <c r="B23" s="20"/>
      <c r="C23" s="20"/>
      <c r="D23" s="20"/>
      <c r="E23" s="32"/>
      <c r="F23" s="33"/>
      <c r="G23" s="33"/>
      <c r="H23" s="33"/>
      <c r="I23" s="32"/>
      <c r="J23" s="24"/>
      <c r="K23" s="24"/>
      <c r="L23" s="24"/>
    </row>
    <row r="24" spans="1:14" x14ac:dyDescent="0.25">
      <c r="A24" s="37" t="s">
        <v>37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</row>
    <row r="25" spans="1:14" x14ac:dyDescent="0.25">
      <c r="A25" s="18" t="s">
        <v>16</v>
      </c>
      <c r="B25" s="20">
        <v>1723607.5</v>
      </c>
      <c r="C25" s="20">
        <v>10719159.939999999</v>
      </c>
      <c r="D25" s="20">
        <v>-8995552.4399999995</v>
      </c>
      <c r="E25" s="32">
        <v>-0.83920311762789124</v>
      </c>
      <c r="F25" s="33">
        <v>18485145</v>
      </c>
      <c r="G25" s="33">
        <v>32005286.32</v>
      </c>
      <c r="H25" s="33">
        <v>-13520141.32</v>
      </c>
      <c r="I25" s="32">
        <v>-0.42243463110502805</v>
      </c>
      <c r="J25" s="24"/>
      <c r="K25" s="24"/>
      <c r="L25" s="24"/>
    </row>
    <row r="26" spans="1:14" x14ac:dyDescent="0.25">
      <c r="A26" s="18" t="s">
        <v>17</v>
      </c>
      <c r="B26" s="20">
        <v>3464291.07</v>
      </c>
      <c r="C26" s="20">
        <v>2365461.6800000002</v>
      </c>
      <c r="D26" s="20">
        <v>1098829.3899999997</v>
      </c>
      <c r="E26" s="32">
        <v>0.46453062389072375</v>
      </c>
      <c r="F26" s="33">
        <v>9260345.9000000004</v>
      </c>
      <c r="G26" s="33">
        <v>7981363</v>
      </c>
      <c r="H26" s="33">
        <v>1278982.9000000004</v>
      </c>
      <c r="I26" s="32">
        <v>0.16024617599775884</v>
      </c>
      <c r="J26" s="24"/>
      <c r="K26" s="24"/>
      <c r="L26" s="24"/>
    </row>
    <row r="27" spans="1:14" x14ac:dyDescent="0.25">
      <c r="A27" s="18" t="s">
        <v>18</v>
      </c>
      <c r="B27" s="20">
        <v>4157885.5699999994</v>
      </c>
      <c r="C27" s="20">
        <v>4252306.17</v>
      </c>
      <c r="D27" s="20">
        <v>-94420.600000000559</v>
      </c>
      <c r="E27" s="32">
        <v>-2.2204562941901373E-2</v>
      </c>
      <c r="F27" s="33">
        <v>15035624.050000001</v>
      </c>
      <c r="G27" s="33">
        <v>12654736.83</v>
      </c>
      <c r="H27" s="33">
        <v>2380887.2200000007</v>
      </c>
      <c r="I27" s="32">
        <v>0.18814197813705152</v>
      </c>
      <c r="J27" s="24"/>
      <c r="K27" s="24"/>
      <c r="L27" s="24"/>
    </row>
    <row r="28" spans="1:14" x14ac:dyDescent="0.25">
      <c r="A28" s="18" t="s">
        <v>19</v>
      </c>
      <c r="B28" s="20">
        <v>158910521.81999999</v>
      </c>
      <c r="C28" s="20">
        <v>143516423.12</v>
      </c>
      <c r="D28" s="20">
        <v>15394098.699999988</v>
      </c>
      <c r="E28" s="32">
        <v>0.10726367314163304</v>
      </c>
      <c r="F28" s="33">
        <v>158910521.81999999</v>
      </c>
      <c r="G28" s="33">
        <v>143516423.12</v>
      </c>
      <c r="H28" s="33">
        <v>15394098.699999988</v>
      </c>
      <c r="I28" s="32">
        <v>0.10726367314163304</v>
      </c>
      <c r="J28" s="24"/>
      <c r="K28" s="24"/>
      <c r="L28" s="24"/>
    </row>
    <row r="29" spans="1:14" x14ac:dyDescent="0.25">
      <c r="A29" s="18" t="s">
        <v>20</v>
      </c>
      <c r="B29" s="20">
        <v>190257.98</v>
      </c>
      <c r="C29" s="20">
        <v>205416.56999999998</v>
      </c>
      <c r="D29" s="20">
        <v>-15158.589999999967</v>
      </c>
      <c r="E29" s="32">
        <v>-7.3794387667946992E-2</v>
      </c>
      <c r="F29" s="33">
        <v>581482.23</v>
      </c>
      <c r="G29" s="33">
        <v>643369.72</v>
      </c>
      <c r="H29" s="33">
        <v>-61887.489999999991</v>
      </c>
      <c r="I29" s="32">
        <v>-9.6192730363499221E-2</v>
      </c>
      <c r="J29" s="24"/>
      <c r="K29" s="24"/>
      <c r="L29" s="24"/>
    </row>
    <row r="30" spans="1:14" x14ac:dyDescent="0.25">
      <c r="A30" s="18" t="s">
        <v>38</v>
      </c>
      <c r="B30" s="20">
        <v>16935099.800000001</v>
      </c>
      <c r="C30" s="20">
        <v>23999480.170000002</v>
      </c>
      <c r="D30" s="20">
        <v>-7064380.370000001</v>
      </c>
      <c r="E30" s="32">
        <v>-0.29435555770206501</v>
      </c>
      <c r="F30" s="33">
        <v>16935099.800000001</v>
      </c>
      <c r="G30" s="33">
        <v>23999480.170000002</v>
      </c>
      <c r="H30" s="33">
        <v>-7064380.370000001</v>
      </c>
      <c r="I30" s="32">
        <v>-0.29435555770206501</v>
      </c>
      <c r="J30" s="24"/>
      <c r="K30" s="24"/>
      <c r="L30" s="24"/>
    </row>
    <row r="31" spans="1:14" x14ac:dyDescent="0.25">
      <c r="A31" s="18" t="s">
        <v>22</v>
      </c>
      <c r="B31" s="20">
        <v>11214508.810000001</v>
      </c>
      <c r="C31" s="20">
        <v>5081116.63</v>
      </c>
      <c r="D31" s="20">
        <v>6133392.1800000006</v>
      </c>
      <c r="E31" s="32">
        <v>1.2070953348693358</v>
      </c>
      <c r="F31" s="33">
        <v>29458404.940000005</v>
      </c>
      <c r="G31" s="33">
        <v>22204318.419999998</v>
      </c>
      <c r="H31" s="33">
        <v>7254086.520000007</v>
      </c>
      <c r="I31" s="32">
        <v>0.32669710381499778</v>
      </c>
      <c r="J31" s="24"/>
      <c r="K31" s="24"/>
      <c r="L31" s="39"/>
      <c r="N31" s="45"/>
    </row>
    <row r="32" spans="1:14" x14ac:dyDescent="0.25">
      <c r="A32" s="18" t="s">
        <v>23</v>
      </c>
      <c r="B32" s="20">
        <v>297500</v>
      </c>
      <c r="C32" s="20">
        <v>404005</v>
      </c>
      <c r="D32" s="20">
        <v>-106505</v>
      </c>
      <c r="E32" s="32">
        <v>-0.26362297496318116</v>
      </c>
      <c r="F32" s="33">
        <v>297500</v>
      </c>
      <c r="G32" s="33">
        <v>404005</v>
      </c>
      <c r="H32" s="33">
        <v>-106505</v>
      </c>
      <c r="I32" s="32">
        <v>-0.26362297496318116</v>
      </c>
      <c r="J32" s="24"/>
      <c r="K32" s="24"/>
      <c r="L32" s="24"/>
    </row>
    <row r="33" spans="1:15" x14ac:dyDescent="0.25">
      <c r="A33" s="18" t="s">
        <v>49</v>
      </c>
      <c r="B33" s="20">
        <v>0</v>
      </c>
      <c r="C33" s="20">
        <v>-24277.759999999998</v>
      </c>
      <c r="D33" s="20">
        <v>24277.759999999998</v>
      </c>
      <c r="E33" s="32">
        <v>-1</v>
      </c>
      <c r="F33" s="33">
        <v>0</v>
      </c>
      <c r="G33" s="33">
        <v>-24277.759999999998</v>
      </c>
      <c r="H33" s="33">
        <v>24277.759999999998</v>
      </c>
      <c r="I33" s="32">
        <v>-1</v>
      </c>
      <c r="J33" s="24"/>
      <c r="K33" s="24"/>
      <c r="L33" s="24"/>
    </row>
    <row r="34" spans="1:15" x14ac:dyDescent="0.25">
      <c r="A34" s="18" t="s">
        <v>24</v>
      </c>
      <c r="B34" s="20">
        <v>30590861.879999999</v>
      </c>
      <c r="C34" s="20">
        <v>30561948.210000001</v>
      </c>
      <c r="D34" s="20">
        <v>28913.669999998063</v>
      </c>
      <c r="E34" s="32">
        <v>9.4606763290493981E-4</v>
      </c>
      <c r="F34" s="33">
        <v>30590861.879999999</v>
      </c>
      <c r="G34" s="33">
        <v>30561948.210000001</v>
      </c>
      <c r="H34" s="33">
        <v>28913.669999998063</v>
      </c>
      <c r="I34" s="32">
        <v>9.4606763290493981E-4</v>
      </c>
      <c r="J34" s="24"/>
      <c r="K34" s="24"/>
      <c r="L34" s="24"/>
    </row>
    <row r="35" spans="1:15" x14ac:dyDescent="0.25">
      <c r="A35" s="18" t="s">
        <v>25</v>
      </c>
      <c r="B35" s="21" t="s">
        <v>67</v>
      </c>
      <c r="C35" s="21" t="s">
        <v>67</v>
      </c>
      <c r="D35" s="21" t="s">
        <v>43</v>
      </c>
      <c r="E35" s="21" t="s">
        <v>42</v>
      </c>
      <c r="F35" s="21" t="s">
        <v>41</v>
      </c>
      <c r="G35" s="38" t="s">
        <v>68</v>
      </c>
      <c r="H35" s="21" t="s">
        <v>40</v>
      </c>
      <c r="I35" s="21" t="s">
        <v>39</v>
      </c>
      <c r="J35" s="24"/>
      <c r="K35" s="24"/>
      <c r="L35" s="24"/>
      <c r="O35" s="44"/>
    </row>
    <row r="36" spans="1:15" x14ac:dyDescent="0.25">
      <c r="A36" s="18" t="s">
        <v>26</v>
      </c>
      <c r="B36" s="20">
        <v>2898471.6999999997</v>
      </c>
      <c r="C36" s="20">
        <v>2883142.44</v>
      </c>
      <c r="D36" s="20">
        <v>15329.259999999776</v>
      </c>
      <c r="E36" s="32">
        <v>5.3168583651384826E-3</v>
      </c>
      <c r="F36" s="33">
        <v>6825078.6499999994</v>
      </c>
      <c r="G36" s="33">
        <v>8167450.4399999995</v>
      </c>
      <c r="H36" s="33">
        <v>-1342371.79</v>
      </c>
      <c r="I36" s="32">
        <v>-0.16435628227699417</v>
      </c>
      <c r="J36" s="24"/>
      <c r="K36" s="24"/>
      <c r="L36" s="24"/>
      <c r="O36" s="44"/>
    </row>
    <row r="37" spans="1:15" x14ac:dyDescent="0.25">
      <c r="A37" s="18" t="s">
        <v>27</v>
      </c>
      <c r="B37" s="20">
        <v>17730167.149999999</v>
      </c>
      <c r="C37" s="20">
        <v>20866969.710000001</v>
      </c>
      <c r="D37" s="20">
        <v>-3136802.5600000024</v>
      </c>
      <c r="E37" s="32">
        <v>-0.15032381814867754</v>
      </c>
      <c r="F37" s="33">
        <v>46312423.099999994</v>
      </c>
      <c r="G37" s="33">
        <v>57263871.68</v>
      </c>
      <c r="H37" s="33">
        <v>-10951448.580000006</v>
      </c>
      <c r="I37" s="32">
        <v>-0.19124533949081393</v>
      </c>
      <c r="J37" s="24"/>
      <c r="K37" s="24"/>
      <c r="L37" s="24"/>
      <c r="O37" s="44"/>
    </row>
    <row r="38" spans="1:15" x14ac:dyDescent="0.25">
      <c r="A38" s="18" t="s">
        <v>44</v>
      </c>
      <c r="B38" s="20">
        <v>4093731.4</v>
      </c>
      <c r="C38" s="20">
        <v>3767556.72</v>
      </c>
      <c r="D38" s="20">
        <v>326174.6799999997</v>
      </c>
      <c r="E38" s="32">
        <v>8.6574590441733199E-2</v>
      </c>
      <c r="F38" s="33">
        <v>11450201.880000001</v>
      </c>
      <c r="G38" s="33">
        <v>11177142.16</v>
      </c>
      <c r="H38" s="33">
        <v>273059.72000000067</v>
      </c>
      <c r="I38" s="32">
        <v>2.4430191196566177E-2</v>
      </c>
      <c r="J38" s="24"/>
      <c r="K38" s="24"/>
      <c r="L38" s="24"/>
    </row>
    <row r="39" spans="1:15" x14ac:dyDescent="0.25">
      <c r="A39" s="18" t="s">
        <v>45</v>
      </c>
      <c r="B39" s="20">
        <v>18856596.440000001</v>
      </c>
      <c r="C39" s="20">
        <v>20866969.710000001</v>
      </c>
      <c r="D39" s="20">
        <v>-2010373.2699999996</v>
      </c>
      <c r="E39" s="32">
        <v>-9.6342367767782586E-2</v>
      </c>
      <c r="F39" s="33">
        <v>89900646.310000002</v>
      </c>
      <c r="G39" s="33">
        <v>57263871.68</v>
      </c>
      <c r="H39" s="33">
        <v>32636774.630000003</v>
      </c>
      <c r="I39" s="32">
        <v>0.5699365703454301</v>
      </c>
      <c r="J39" s="24"/>
      <c r="K39" s="24"/>
      <c r="L39" s="24"/>
    </row>
    <row r="40" spans="1:15" x14ac:dyDescent="0.25">
      <c r="A40" s="18" t="s">
        <v>46</v>
      </c>
      <c r="B40" s="20">
        <v>3982597.15</v>
      </c>
      <c r="C40" s="20">
        <v>7442281.0300000003</v>
      </c>
      <c r="D40" s="20">
        <v>-3459683.8800000004</v>
      </c>
      <c r="E40" s="32">
        <v>-0.46486875005847506</v>
      </c>
      <c r="F40" s="33">
        <v>15701875.07</v>
      </c>
      <c r="G40" s="33">
        <v>19751404.41</v>
      </c>
      <c r="H40" s="33">
        <v>-4049529.34</v>
      </c>
      <c r="I40" s="32">
        <v>-0.2050248810636347</v>
      </c>
      <c r="J40" s="24"/>
      <c r="K40" s="24"/>
      <c r="L40" s="24"/>
    </row>
    <row r="41" spans="1:15" x14ac:dyDescent="0.25">
      <c r="A41" s="18" t="s">
        <v>47</v>
      </c>
      <c r="B41" s="20">
        <v>2406653.5099999998</v>
      </c>
      <c r="C41" s="20">
        <v>3123384.77</v>
      </c>
      <c r="D41" s="20">
        <v>-716731.26000000024</v>
      </c>
      <c r="E41" s="32">
        <v>-0.22947261153482548</v>
      </c>
      <c r="F41" s="33">
        <v>8722153.7100000009</v>
      </c>
      <c r="G41" s="33">
        <v>8691930.1899999995</v>
      </c>
      <c r="H41" s="33">
        <v>30223.520000001416</v>
      </c>
      <c r="I41" s="32">
        <v>3.4771931365455912E-3</v>
      </c>
      <c r="J41" s="24"/>
      <c r="K41" s="24"/>
      <c r="L41" s="24"/>
    </row>
    <row r="42" spans="1:15" x14ac:dyDescent="0.25">
      <c r="A42" s="24"/>
      <c r="B42" s="20"/>
      <c r="C42" s="24"/>
      <c r="D42" s="20"/>
      <c r="E42" s="32"/>
      <c r="F42" s="33"/>
      <c r="G42" s="33"/>
      <c r="H42" s="33"/>
      <c r="I42" s="32"/>
      <c r="J42" s="24"/>
      <c r="K42" s="24"/>
      <c r="L42" s="24"/>
    </row>
    <row r="43" spans="1:15" x14ac:dyDescent="0.25">
      <c r="A43" s="18" t="s">
        <v>28</v>
      </c>
      <c r="B43" s="30" t="s">
        <v>4</v>
      </c>
      <c r="C43" s="30" t="s">
        <v>4</v>
      </c>
      <c r="D43" s="30" t="s">
        <v>4</v>
      </c>
      <c r="E43" s="31" t="s">
        <v>4</v>
      </c>
      <c r="F43" s="31" t="s">
        <v>4</v>
      </c>
      <c r="G43" s="31" t="s">
        <v>4</v>
      </c>
      <c r="H43" s="31" t="s">
        <v>4</v>
      </c>
      <c r="I43" s="31" t="s">
        <v>4</v>
      </c>
      <c r="J43" s="24"/>
      <c r="K43" s="24"/>
      <c r="L43" s="24"/>
    </row>
    <row r="44" spans="1:15" x14ac:dyDescent="0.25">
      <c r="A44" s="24"/>
      <c r="B44" s="20">
        <v>277452751.77999997</v>
      </c>
      <c r="C44" s="20">
        <v>280031344.10999995</v>
      </c>
      <c r="D44" s="20">
        <v>-2578592.3300000178</v>
      </c>
      <c r="E44" s="32">
        <v>-9.208227522513027E-3</v>
      </c>
      <c r="F44" s="20">
        <v>458467364.33999997</v>
      </c>
      <c r="G44" s="20">
        <v>436262323.59000009</v>
      </c>
      <c r="H44" s="20">
        <v>22205040.749999993</v>
      </c>
      <c r="I44" s="32">
        <v>5.0898369052992803E-2</v>
      </c>
      <c r="J44" s="24"/>
      <c r="K44" s="24"/>
      <c r="L44" s="24"/>
    </row>
    <row r="45" spans="1:15" x14ac:dyDescent="0.25">
      <c r="A45" s="40" t="s">
        <v>29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</row>
    <row r="46" spans="1:15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</row>
    <row r="48" spans="1:15" x14ac:dyDescent="0.25">
      <c r="A48" s="24"/>
      <c r="B48" s="20"/>
      <c r="C48" s="20"/>
      <c r="D48" s="20"/>
      <c r="E48" s="24"/>
      <c r="F48" s="33"/>
      <c r="G48" s="33"/>
      <c r="H48" s="33"/>
      <c r="I48" s="24"/>
      <c r="J48" s="24"/>
      <c r="K48" s="24"/>
      <c r="L48" s="24"/>
    </row>
    <row r="49" spans="1:12" x14ac:dyDescent="0.25">
      <c r="A49" s="24"/>
      <c r="B49" s="24"/>
      <c r="C49" s="20"/>
      <c r="D49" s="24"/>
      <c r="E49" s="24"/>
      <c r="F49" s="24"/>
      <c r="G49" s="24"/>
      <c r="H49" s="24"/>
      <c r="I49" s="24"/>
      <c r="J49" s="24"/>
      <c r="K49" s="24"/>
      <c r="L49" s="24"/>
    </row>
    <row r="53" spans="1:12" x14ac:dyDescent="0.25">
      <c r="B53" s="20"/>
      <c r="C53" s="20"/>
      <c r="D53" s="20"/>
      <c r="E53" s="24"/>
      <c r="F53" s="33"/>
      <c r="G53" s="33"/>
      <c r="H53" s="33"/>
      <c r="I53" s="24"/>
      <c r="J53" s="24"/>
      <c r="K53" s="24"/>
      <c r="L53" s="24"/>
    </row>
  </sheetData>
  <mergeCells count="2">
    <mergeCell ref="A1:I1"/>
    <mergeCell ref="A2:I2"/>
  </mergeCells>
  <pageMargins left="0.7" right="0.7" top="0.75" bottom="0.75" header="0.3" footer="0.3"/>
  <pageSetup scale="4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3B10D-C61E-4576-8C7B-DD3776570449}">
  <dimension ref="A1:M50"/>
  <sheetViews>
    <sheetView zoomScaleNormal="100" workbookViewId="0">
      <selection sqref="A1:I1"/>
    </sheetView>
  </sheetViews>
  <sheetFormatPr defaultRowHeight="15" x14ac:dyDescent="0.25"/>
  <cols>
    <col min="1" max="1" width="69" customWidth="1"/>
    <col min="2" max="3" width="17.42578125" bestFit="1" customWidth="1"/>
    <col min="4" max="4" width="14.42578125" customWidth="1"/>
    <col min="5" max="5" width="11.28515625" customWidth="1"/>
    <col min="6" max="6" width="15.85546875" customWidth="1"/>
    <col min="7" max="7" width="15.7109375" customWidth="1"/>
    <col min="8" max="8" width="15" bestFit="1" customWidth="1"/>
    <col min="9" max="9" width="10.140625" customWidth="1"/>
    <col min="13" max="13" width="12.7109375" bestFit="1" customWidth="1"/>
    <col min="14" max="14" width="17.85546875" customWidth="1"/>
    <col min="15" max="15" width="14.85546875" bestFit="1" customWidth="1"/>
  </cols>
  <sheetData>
    <row r="1" spans="1:13" ht="18" x14ac:dyDescent="0.2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49"/>
      <c r="K1" s="24"/>
      <c r="L1" s="24"/>
      <c r="M1" s="24"/>
    </row>
    <row r="2" spans="1:13" x14ac:dyDescent="0.25">
      <c r="A2" s="53" t="s">
        <v>81</v>
      </c>
      <c r="B2" s="53"/>
      <c r="C2" s="53"/>
      <c r="D2" s="53"/>
      <c r="E2" s="53"/>
      <c r="F2" s="53"/>
      <c r="G2" s="53"/>
      <c r="H2" s="53"/>
      <c r="I2" s="53"/>
      <c r="J2" s="27"/>
      <c r="K2" s="24"/>
      <c r="L2" s="24"/>
      <c r="M2" s="24"/>
    </row>
    <row r="3" spans="1:13" x14ac:dyDescent="0.25">
      <c r="A3" s="23"/>
      <c r="B3" s="24"/>
      <c r="C3" s="25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3" x14ac:dyDescent="0.25">
      <c r="A4" s="23"/>
      <c r="B4" s="24"/>
      <c r="C4" s="24"/>
      <c r="D4" s="26" t="s">
        <v>30</v>
      </c>
      <c r="E4" s="24"/>
      <c r="F4" s="27" t="s">
        <v>31</v>
      </c>
      <c r="G4" s="27" t="s">
        <v>32</v>
      </c>
      <c r="H4" s="28" t="s">
        <v>30</v>
      </c>
      <c r="I4" s="24"/>
      <c r="J4" s="24"/>
      <c r="K4" s="24"/>
      <c r="L4" s="24"/>
      <c r="M4" s="24"/>
    </row>
    <row r="5" spans="1:13" x14ac:dyDescent="0.25">
      <c r="A5" s="24"/>
      <c r="B5" s="29" t="s">
        <v>80</v>
      </c>
      <c r="C5" s="26" t="s">
        <v>54</v>
      </c>
      <c r="D5" s="25" t="s">
        <v>33</v>
      </c>
      <c r="E5" s="27" t="s">
        <v>34</v>
      </c>
      <c r="F5" s="27" t="s">
        <v>35</v>
      </c>
      <c r="G5" s="27" t="s">
        <v>35</v>
      </c>
      <c r="H5" s="27" t="s">
        <v>33</v>
      </c>
      <c r="I5" s="27" t="s">
        <v>34</v>
      </c>
      <c r="J5" s="24"/>
      <c r="K5" s="24"/>
      <c r="L5" s="24"/>
      <c r="M5" s="27"/>
    </row>
    <row r="6" spans="1:13" x14ac:dyDescent="0.25">
      <c r="A6" s="24"/>
      <c r="B6" s="30" t="s">
        <v>4</v>
      </c>
      <c r="C6" s="30" t="s">
        <v>4</v>
      </c>
      <c r="D6" s="30" t="s">
        <v>4</v>
      </c>
      <c r="E6" s="31" t="s">
        <v>4</v>
      </c>
      <c r="F6" s="31" t="s">
        <v>4</v>
      </c>
      <c r="G6" s="31" t="s">
        <v>4</v>
      </c>
      <c r="H6" s="31" t="s">
        <v>4</v>
      </c>
      <c r="I6" s="31" t="s">
        <v>4</v>
      </c>
      <c r="J6" s="24"/>
      <c r="K6" s="24"/>
      <c r="L6" s="24"/>
      <c r="M6" s="27"/>
    </row>
    <row r="7" spans="1:13" x14ac:dyDescent="0.25">
      <c r="A7" s="14" t="s">
        <v>79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39"/>
    </row>
    <row r="8" spans="1:13" x14ac:dyDescent="0.25">
      <c r="A8" s="14" t="s">
        <v>36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</row>
    <row r="9" spans="1:13" x14ac:dyDescent="0.25">
      <c r="A9" s="1" t="s">
        <v>5</v>
      </c>
      <c r="B9" s="20">
        <v>162142217.77000001</v>
      </c>
      <c r="C9" s="20">
        <v>142085145.82999998</v>
      </c>
      <c r="D9" s="20">
        <v>20057071.940000027</v>
      </c>
      <c r="E9" s="32">
        <v>0.14116234193824614</v>
      </c>
      <c r="F9" s="33">
        <v>626587876.46000004</v>
      </c>
      <c r="G9" s="33">
        <v>588096964.42999995</v>
      </c>
      <c r="H9" s="33">
        <v>38490912.030000091</v>
      </c>
      <c r="I9" s="32">
        <v>6.5449941689983998E-2</v>
      </c>
      <c r="J9" s="24"/>
      <c r="K9" s="24"/>
      <c r="L9" s="24"/>
      <c r="M9" s="33"/>
    </row>
    <row r="10" spans="1:13" x14ac:dyDescent="0.25">
      <c r="A10" s="1" t="s">
        <v>6</v>
      </c>
      <c r="B10" s="20">
        <v>204061418.43000001</v>
      </c>
      <c r="C10" s="20">
        <v>183421668.22999999</v>
      </c>
      <c r="D10" s="20">
        <v>20639750.200000018</v>
      </c>
      <c r="E10" s="32">
        <v>0.11252623748966771</v>
      </c>
      <c r="F10" s="33">
        <v>783781136.96000004</v>
      </c>
      <c r="G10" s="33">
        <v>740660703.26999998</v>
      </c>
      <c r="H10" s="33">
        <v>43120433.690000057</v>
      </c>
      <c r="I10" s="32">
        <v>5.8218876065146072E-2</v>
      </c>
      <c r="J10" s="24"/>
      <c r="K10" s="24"/>
      <c r="L10" s="24"/>
      <c r="M10" s="33"/>
    </row>
    <row r="11" spans="1:13" x14ac:dyDescent="0.25">
      <c r="A11" s="1" t="s">
        <v>7</v>
      </c>
      <c r="B11" s="20">
        <v>38289610.079999998</v>
      </c>
      <c r="C11" s="20">
        <v>35270312.839999996</v>
      </c>
      <c r="D11" s="20">
        <v>3019297.2400000021</v>
      </c>
      <c r="E11" s="32">
        <v>8.560449275561352E-2</v>
      </c>
      <c r="F11" s="33">
        <v>149453349.23000002</v>
      </c>
      <c r="G11" s="33">
        <v>142273385.99000001</v>
      </c>
      <c r="H11" s="33">
        <v>7179963.2400000095</v>
      </c>
      <c r="I11" s="32">
        <v>5.0465961641657058E-2</v>
      </c>
      <c r="J11" s="24"/>
      <c r="K11" s="24"/>
      <c r="L11" s="24"/>
      <c r="M11" s="33"/>
    </row>
    <row r="12" spans="1:13" x14ac:dyDescent="0.25">
      <c r="A12" s="1" t="s">
        <v>8</v>
      </c>
      <c r="B12" s="20">
        <v>134095915.63</v>
      </c>
      <c r="C12" s="20">
        <v>123442037.23</v>
      </c>
      <c r="D12" s="20">
        <v>10653878.399999991</v>
      </c>
      <c r="E12" s="32">
        <v>8.6306728559165324E-2</v>
      </c>
      <c r="F12" s="33">
        <v>523138693.51999998</v>
      </c>
      <c r="G12" s="33">
        <v>497890341.78000003</v>
      </c>
      <c r="H12" s="33">
        <v>25248351.73999995</v>
      </c>
      <c r="I12" s="32">
        <v>5.0710667834477287E-2</v>
      </c>
      <c r="J12" s="24"/>
      <c r="K12" s="24"/>
      <c r="L12" s="24"/>
      <c r="M12" s="33"/>
    </row>
    <row r="13" spans="1:13" x14ac:dyDescent="0.25">
      <c r="A13" s="1" t="s">
        <v>9</v>
      </c>
      <c r="B13" s="20">
        <v>127432486.41</v>
      </c>
      <c r="C13" s="20">
        <v>96987866.320000112</v>
      </c>
      <c r="D13" s="20">
        <v>30444620.089999884</v>
      </c>
      <c r="E13" s="32">
        <v>0.31390132853888569</v>
      </c>
      <c r="F13" s="33">
        <v>410048912.08000004</v>
      </c>
      <c r="G13" s="33">
        <v>390682633.94000012</v>
      </c>
      <c r="H13" s="33">
        <v>19366278.139999926</v>
      </c>
      <c r="I13" s="32">
        <v>4.9570358284658597E-2</v>
      </c>
      <c r="J13" s="24"/>
      <c r="K13" s="24"/>
      <c r="L13" s="24"/>
      <c r="M13" s="33"/>
    </row>
    <row r="14" spans="1:13" x14ac:dyDescent="0.25">
      <c r="A14" s="24"/>
      <c r="B14" s="30" t="s">
        <v>4</v>
      </c>
      <c r="C14" s="30" t="s">
        <v>4</v>
      </c>
      <c r="D14" s="30" t="s">
        <v>4</v>
      </c>
      <c r="E14" s="31" t="s">
        <v>4</v>
      </c>
      <c r="F14" s="31" t="s">
        <v>4</v>
      </c>
      <c r="G14" s="31" t="s">
        <v>4</v>
      </c>
      <c r="H14" s="31" t="s">
        <v>4</v>
      </c>
      <c r="I14" s="31" t="s">
        <v>4</v>
      </c>
      <c r="J14" s="24"/>
      <c r="K14" s="24"/>
      <c r="L14" s="24"/>
      <c r="M14" s="33"/>
    </row>
    <row r="15" spans="1:13" x14ac:dyDescent="0.25">
      <c r="A15" s="18" t="s">
        <v>10</v>
      </c>
      <c r="B15" s="34">
        <v>666021648.32000005</v>
      </c>
      <c r="C15" s="34">
        <v>581207030.45000005</v>
      </c>
      <c r="D15" s="34">
        <v>84814617.869999915</v>
      </c>
      <c r="E15" s="35">
        <v>0.14592841006126875</v>
      </c>
      <c r="F15" s="36">
        <v>2493009968.25</v>
      </c>
      <c r="G15" s="36">
        <v>2359604029.4099998</v>
      </c>
      <c r="H15" s="36">
        <v>133405938.84000003</v>
      </c>
      <c r="I15" s="35">
        <v>5.6537426270354831E-2</v>
      </c>
      <c r="J15" s="18"/>
      <c r="K15" s="24"/>
      <c r="L15" s="24"/>
      <c r="M15" s="24"/>
    </row>
    <row r="16" spans="1:13" x14ac:dyDescent="0.25">
      <c r="A16" s="24"/>
      <c r="B16" s="20"/>
      <c r="C16" s="20"/>
      <c r="D16" s="24"/>
      <c r="E16" s="32"/>
      <c r="F16" s="24"/>
      <c r="G16" s="24"/>
      <c r="H16" s="24"/>
      <c r="I16" s="24"/>
      <c r="J16" s="24"/>
      <c r="K16" s="24"/>
      <c r="L16" s="24"/>
      <c r="M16" s="24"/>
    </row>
    <row r="17" spans="1:13" x14ac:dyDescent="0.25">
      <c r="A17" s="1" t="s">
        <v>11</v>
      </c>
      <c r="B17" s="20"/>
      <c r="C17" s="20">
        <v>0</v>
      </c>
      <c r="D17" s="20">
        <v>0</v>
      </c>
      <c r="E17" s="32">
        <v>0</v>
      </c>
      <c r="F17" s="33">
        <v>13605.25</v>
      </c>
      <c r="G17" s="33">
        <v>108059.78</v>
      </c>
      <c r="H17" s="33">
        <v>-94454.53</v>
      </c>
      <c r="I17" s="32">
        <v>-0.87409515362700163</v>
      </c>
      <c r="J17" s="24"/>
      <c r="K17" s="24"/>
      <c r="L17" s="24"/>
      <c r="M17" s="33"/>
    </row>
    <row r="18" spans="1:13" x14ac:dyDescent="0.25">
      <c r="A18" s="18" t="s">
        <v>12</v>
      </c>
      <c r="B18" s="20"/>
      <c r="C18" s="20">
        <v>0</v>
      </c>
      <c r="D18" s="20">
        <v>0</v>
      </c>
      <c r="E18" s="32">
        <v>0</v>
      </c>
      <c r="F18" s="33">
        <v>165827964.24000001</v>
      </c>
      <c r="G18" s="33">
        <v>168880719.26999998</v>
      </c>
      <c r="H18" s="33">
        <v>-3052755.0299999714</v>
      </c>
      <c r="I18" s="32">
        <v>-1.8076397608890713E-2</v>
      </c>
      <c r="J18" s="24"/>
      <c r="K18" s="24"/>
      <c r="L18" s="24"/>
      <c r="M18" s="33"/>
    </row>
    <row r="19" spans="1:13" x14ac:dyDescent="0.25">
      <c r="A19" s="24"/>
      <c r="B19" s="30" t="s">
        <v>4</v>
      </c>
      <c r="C19" s="30" t="s">
        <v>4</v>
      </c>
      <c r="D19" s="30" t="s">
        <v>4</v>
      </c>
      <c r="E19" s="31" t="s">
        <v>4</v>
      </c>
      <c r="F19" s="31" t="s">
        <v>4</v>
      </c>
      <c r="G19" s="31" t="s">
        <v>4</v>
      </c>
      <c r="H19" s="31" t="s">
        <v>4</v>
      </c>
      <c r="I19" s="31" t="s">
        <v>4</v>
      </c>
      <c r="J19" s="24"/>
      <c r="K19" s="24"/>
      <c r="L19" s="24"/>
      <c r="M19" s="33"/>
    </row>
    <row r="20" spans="1:13" x14ac:dyDescent="0.25">
      <c r="A20" s="18" t="s">
        <v>13</v>
      </c>
      <c r="B20" s="20">
        <v>666021648.32000005</v>
      </c>
      <c r="C20" s="20">
        <v>581207030.45000005</v>
      </c>
      <c r="D20" s="20">
        <v>84814617.869999915</v>
      </c>
      <c r="E20" s="32">
        <v>0.14592841006126875</v>
      </c>
      <c r="F20" s="20">
        <v>2658851537.7399998</v>
      </c>
      <c r="G20" s="20">
        <v>2528592808.46</v>
      </c>
      <c r="H20" s="20">
        <v>130258729.28000006</v>
      </c>
      <c r="I20" s="32">
        <v>5.1514316122465008E-2</v>
      </c>
      <c r="J20" s="24"/>
      <c r="K20" s="24"/>
      <c r="L20" s="24"/>
      <c r="M20" s="33"/>
    </row>
    <row r="21" spans="1:13" x14ac:dyDescent="0.25">
      <c r="A21" s="18"/>
      <c r="B21" s="20"/>
      <c r="C21" s="20"/>
      <c r="D21" s="20"/>
      <c r="E21" s="32"/>
      <c r="F21" s="33"/>
      <c r="G21" s="33"/>
      <c r="H21" s="33"/>
      <c r="I21" s="32"/>
      <c r="J21" s="24"/>
      <c r="K21" s="24"/>
      <c r="L21" s="24"/>
      <c r="M21" s="33"/>
    </row>
    <row r="22" spans="1:13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33"/>
    </row>
    <row r="23" spans="1:13" x14ac:dyDescent="0.25">
      <c r="A23" s="14" t="s">
        <v>78</v>
      </c>
      <c r="B23" s="20"/>
      <c r="C23" s="20"/>
      <c r="D23" s="20"/>
      <c r="E23" s="32"/>
      <c r="F23" s="33"/>
      <c r="G23" s="33"/>
      <c r="H23" s="33"/>
      <c r="I23" s="32"/>
      <c r="J23" s="24"/>
      <c r="K23" s="24"/>
      <c r="L23" s="24"/>
      <c r="M23" s="33"/>
    </row>
    <row r="24" spans="1:13" x14ac:dyDescent="0.25">
      <c r="A24" s="37" t="s">
        <v>37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33"/>
    </row>
    <row r="25" spans="1:13" x14ac:dyDescent="0.25">
      <c r="A25" s="18" t="s">
        <v>16</v>
      </c>
      <c r="B25" s="20">
        <v>9049320</v>
      </c>
      <c r="C25" s="20">
        <v>10189911.380000001</v>
      </c>
      <c r="D25" s="20">
        <v>-1140591.3800000008</v>
      </c>
      <c r="E25" s="32">
        <v>-0.11193339544038318</v>
      </c>
      <c r="F25" s="33">
        <v>27534465</v>
      </c>
      <c r="G25" s="33">
        <v>42195197.700000003</v>
      </c>
      <c r="H25" s="33">
        <v>-14660732.700000003</v>
      </c>
      <c r="I25" s="32">
        <v>-0.34745026683451236</v>
      </c>
      <c r="J25" s="24"/>
      <c r="K25" s="24"/>
      <c r="L25" s="24"/>
      <c r="M25" s="33"/>
    </row>
    <row r="26" spans="1:13" x14ac:dyDescent="0.25">
      <c r="A26" s="18" t="s">
        <v>17</v>
      </c>
      <c r="B26" s="20">
        <v>2887273.28</v>
      </c>
      <c r="C26" s="20">
        <v>1327148.3999999999</v>
      </c>
      <c r="D26" s="20">
        <v>1560124.88</v>
      </c>
      <c r="E26" s="32">
        <v>1.1755466683303841</v>
      </c>
      <c r="F26" s="33">
        <v>12147619.18</v>
      </c>
      <c r="G26" s="33">
        <v>9308511.4000000004</v>
      </c>
      <c r="H26" s="33">
        <v>2839107.7799999993</v>
      </c>
      <c r="I26" s="32">
        <v>0.30500126797932475</v>
      </c>
      <c r="J26" s="24"/>
      <c r="K26" s="24"/>
      <c r="L26" s="24"/>
      <c r="M26" s="33"/>
    </row>
    <row r="27" spans="1:13" x14ac:dyDescent="0.25">
      <c r="A27" s="46" t="s">
        <v>18</v>
      </c>
      <c r="B27" s="20">
        <v>4341249.1100000003</v>
      </c>
      <c r="C27" s="20">
        <v>205449.19000000003</v>
      </c>
      <c r="D27" s="20">
        <v>4135799.9200000004</v>
      </c>
      <c r="E27" s="32">
        <v>20.130524340349066</v>
      </c>
      <c r="F27" s="33">
        <v>19376873.16</v>
      </c>
      <c r="G27" s="33">
        <v>12860186.02</v>
      </c>
      <c r="H27" s="33">
        <v>6516687.1400000006</v>
      </c>
      <c r="I27" s="32">
        <v>0.50673350524365124</v>
      </c>
      <c r="J27" s="24"/>
      <c r="K27" s="24"/>
      <c r="L27" s="24"/>
      <c r="M27" s="33"/>
    </row>
    <row r="28" spans="1:13" x14ac:dyDescent="0.25">
      <c r="A28" s="18" t="s">
        <v>19</v>
      </c>
      <c r="B28" s="20"/>
      <c r="C28" s="20">
        <v>0</v>
      </c>
      <c r="D28" s="20">
        <v>0</v>
      </c>
      <c r="E28" s="32">
        <v>0</v>
      </c>
      <c r="F28" s="33">
        <v>158910521.81999999</v>
      </c>
      <c r="G28" s="33">
        <v>143516423.12</v>
      </c>
      <c r="H28" s="33">
        <v>15394098.699999988</v>
      </c>
      <c r="I28" s="32">
        <v>0.10726367314163304</v>
      </c>
      <c r="J28" s="24"/>
      <c r="K28" s="24"/>
      <c r="L28" s="24"/>
      <c r="M28" s="33"/>
    </row>
    <row r="29" spans="1:13" x14ac:dyDescent="0.25">
      <c r="A29" s="18" t="s">
        <v>20</v>
      </c>
      <c r="B29" s="20">
        <v>224116.66</v>
      </c>
      <c r="C29" s="20">
        <v>43131.409999999996</v>
      </c>
      <c r="D29" s="20">
        <v>180985.25</v>
      </c>
      <c r="E29" s="32">
        <v>4.1961357164071389</v>
      </c>
      <c r="F29" s="33">
        <v>805598.89</v>
      </c>
      <c r="G29" s="33">
        <v>686501.13</v>
      </c>
      <c r="H29" s="33">
        <v>119097.76000000001</v>
      </c>
      <c r="I29" s="32">
        <v>0.17348516236236933</v>
      </c>
      <c r="J29" s="24"/>
      <c r="K29" s="24"/>
      <c r="L29" s="24"/>
      <c r="M29" s="33"/>
    </row>
    <row r="30" spans="1:13" x14ac:dyDescent="0.25">
      <c r="A30" s="18" t="s">
        <v>38</v>
      </c>
      <c r="B30" s="20"/>
      <c r="C30" s="20">
        <v>0</v>
      </c>
      <c r="D30" s="20">
        <v>0</v>
      </c>
      <c r="E30" s="32">
        <v>0</v>
      </c>
      <c r="F30" s="33">
        <v>16935099.800000001</v>
      </c>
      <c r="G30" s="33">
        <v>23999480.170000002</v>
      </c>
      <c r="H30" s="33">
        <v>-7064380.370000001</v>
      </c>
      <c r="I30" s="32">
        <v>-0.29435555770206501</v>
      </c>
      <c r="J30" s="24"/>
      <c r="K30" s="24"/>
      <c r="L30" s="24"/>
      <c r="M30" s="33"/>
    </row>
    <row r="31" spans="1:13" x14ac:dyDescent="0.25">
      <c r="A31" s="18" t="s">
        <v>22</v>
      </c>
      <c r="B31" s="20">
        <v>13838296.199999999</v>
      </c>
      <c r="C31" s="20">
        <v>293851.64</v>
      </c>
      <c r="D31" s="20">
        <v>13544444.559999999</v>
      </c>
      <c r="E31" s="32">
        <v>46.092798937586323</v>
      </c>
      <c r="F31" s="33">
        <v>43296701.140000001</v>
      </c>
      <c r="G31" s="33">
        <v>22498170.059999999</v>
      </c>
      <c r="H31" s="33">
        <v>20798531.080000002</v>
      </c>
      <c r="I31" s="32">
        <v>0.9244543455993417</v>
      </c>
      <c r="J31" s="24"/>
      <c r="K31" s="24"/>
      <c r="L31" s="24"/>
      <c r="M31" s="33"/>
    </row>
    <row r="32" spans="1:13" x14ac:dyDescent="0.25">
      <c r="A32" s="18" t="s">
        <v>23</v>
      </c>
      <c r="B32" s="20"/>
      <c r="C32" s="20">
        <v>0</v>
      </c>
      <c r="D32" s="20">
        <v>0</v>
      </c>
      <c r="E32" s="32">
        <v>0</v>
      </c>
      <c r="F32" s="33">
        <v>297500</v>
      </c>
      <c r="G32" s="33">
        <v>404005</v>
      </c>
      <c r="H32" s="33">
        <v>-106505</v>
      </c>
      <c r="I32" s="32">
        <v>-0.26362297496318116</v>
      </c>
      <c r="J32" s="24"/>
      <c r="K32" s="24"/>
      <c r="L32" s="24"/>
      <c r="M32" s="33"/>
    </row>
    <row r="33" spans="1:13" x14ac:dyDescent="0.25">
      <c r="A33" s="18" t="s">
        <v>49</v>
      </c>
      <c r="B33" s="20"/>
      <c r="C33" s="20">
        <v>0</v>
      </c>
      <c r="D33" s="20">
        <v>0</v>
      </c>
      <c r="E33" s="32">
        <v>0</v>
      </c>
      <c r="F33" s="33">
        <v>0</v>
      </c>
      <c r="G33" s="33">
        <v>-24277.759999999998</v>
      </c>
      <c r="H33" s="33">
        <v>24277.759999999998</v>
      </c>
      <c r="I33" s="32">
        <v>-1</v>
      </c>
      <c r="J33" s="24"/>
      <c r="K33" s="24"/>
      <c r="L33" s="24"/>
      <c r="M33" s="33"/>
    </row>
    <row r="34" spans="1:13" x14ac:dyDescent="0.25">
      <c r="A34" s="18" t="s">
        <v>24</v>
      </c>
      <c r="B34" s="20"/>
      <c r="C34" s="20">
        <v>0</v>
      </c>
      <c r="D34" s="20">
        <v>0</v>
      </c>
      <c r="E34" s="32">
        <v>0</v>
      </c>
      <c r="F34" s="33">
        <v>30590861.879999999</v>
      </c>
      <c r="G34" s="33">
        <v>30561948.210000001</v>
      </c>
      <c r="H34" s="33">
        <v>28913.669999998063</v>
      </c>
      <c r="I34" s="32">
        <v>9.4606763290493981E-4</v>
      </c>
      <c r="J34" s="24"/>
      <c r="K34" s="24"/>
      <c r="L34" s="24"/>
      <c r="M34" s="33"/>
    </row>
    <row r="35" spans="1:13" x14ac:dyDescent="0.25">
      <c r="A35" s="18" t="s">
        <v>25</v>
      </c>
      <c r="B35" s="21" t="s">
        <v>67</v>
      </c>
      <c r="C35" s="21" t="s">
        <v>67</v>
      </c>
      <c r="D35" s="21" t="s">
        <v>43</v>
      </c>
      <c r="E35" s="21" t="s">
        <v>42</v>
      </c>
      <c r="F35" s="21" t="s">
        <v>41</v>
      </c>
      <c r="G35" s="38" t="s">
        <v>68</v>
      </c>
      <c r="H35" s="21" t="s">
        <v>40</v>
      </c>
      <c r="I35" s="21" t="s">
        <v>39</v>
      </c>
      <c r="J35" s="24"/>
      <c r="K35" s="24"/>
      <c r="L35" s="24"/>
      <c r="M35" s="33"/>
    </row>
    <row r="36" spans="1:13" x14ac:dyDescent="0.25">
      <c r="A36" s="18" t="s">
        <v>26</v>
      </c>
      <c r="B36" s="20">
        <v>5061101.17</v>
      </c>
      <c r="C36" s="20">
        <v>3009675.23</v>
      </c>
      <c r="D36" s="20">
        <v>2051425.94</v>
      </c>
      <c r="E36" s="32">
        <v>0.68161040086707292</v>
      </c>
      <c r="F36" s="33">
        <v>11886179.82</v>
      </c>
      <c r="G36" s="33">
        <v>11177125.67</v>
      </c>
      <c r="H36" s="33">
        <v>709054.15000000037</v>
      </c>
      <c r="I36" s="32">
        <v>6.3437968842306167E-2</v>
      </c>
      <c r="J36" s="24"/>
      <c r="K36" s="24"/>
      <c r="L36" s="24"/>
      <c r="M36" s="33"/>
    </row>
    <row r="37" spans="1:13" x14ac:dyDescent="0.25">
      <c r="A37" s="18" t="s">
        <v>27</v>
      </c>
      <c r="B37" s="20">
        <v>38184959.039999999</v>
      </c>
      <c r="C37" s="20">
        <v>22367161.830000002</v>
      </c>
      <c r="D37" s="20">
        <v>15817797.209999997</v>
      </c>
      <c r="E37" s="32">
        <v>0.70718839208219719</v>
      </c>
      <c r="F37" s="33">
        <v>84497382.139999986</v>
      </c>
      <c r="G37" s="33">
        <v>79631033.510000005</v>
      </c>
      <c r="H37" s="33">
        <v>4866348.6299999803</v>
      </c>
      <c r="I37" s="32">
        <v>6.1111207722663402E-2</v>
      </c>
      <c r="J37" s="24"/>
      <c r="K37" s="24"/>
      <c r="L37" s="24"/>
      <c r="M37" s="33"/>
    </row>
    <row r="38" spans="1:13" x14ac:dyDescent="0.25">
      <c r="A38" s="18" t="s">
        <v>44</v>
      </c>
      <c r="B38" s="20">
        <v>4049975.23</v>
      </c>
      <c r="C38" s="20">
        <v>302541.90000000002</v>
      </c>
      <c r="D38" s="20">
        <v>3747433.33</v>
      </c>
      <c r="E38" s="32">
        <v>12.386493672446692</v>
      </c>
      <c r="F38" s="33">
        <v>15500177.110000001</v>
      </c>
      <c r="G38" s="33">
        <v>11479684.060000001</v>
      </c>
      <c r="H38" s="33">
        <v>4020493.0500000007</v>
      </c>
      <c r="I38" s="32">
        <v>0.35022680319304889</v>
      </c>
      <c r="J38" s="24"/>
      <c r="K38" s="24"/>
      <c r="L38" s="24"/>
      <c r="M38" s="33"/>
    </row>
    <row r="39" spans="1:13" x14ac:dyDescent="0.25">
      <c r="A39" s="18" t="s">
        <v>45</v>
      </c>
      <c r="B39" s="20">
        <v>5189954.8400000008</v>
      </c>
      <c r="C39" s="20">
        <v>22367161.830000002</v>
      </c>
      <c r="D39" s="20">
        <v>-17177206.990000002</v>
      </c>
      <c r="E39" s="32">
        <v>-0.76796542719877126</v>
      </c>
      <c r="F39" s="33">
        <v>95090601.150000006</v>
      </c>
      <c r="G39" s="33">
        <v>79631033.510000005</v>
      </c>
      <c r="H39" s="33">
        <v>15459567.640000001</v>
      </c>
      <c r="I39" s="32">
        <v>0.19413998485977957</v>
      </c>
      <c r="J39" s="24"/>
      <c r="K39" s="24"/>
      <c r="L39" s="24"/>
      <c r="M39" s="33"/>
    </row>
    <row r="40" spans="1:13" x14ac:dyDescent="0.25">
      <c r="A40" s="18" t="s">
        <v>46</v>
      </c>
      <c r="B40" s="20">
        <v>7905236.1399999997</v>
      </c>
      <c r="C40" s="20">
        <v>1268735.0900000001</v>
      </c>
      <c r="D40" s="20">
        <v>6636501.0499999998</v>
      </c>
      <c r="E40" s="32">
        <v>5.2308012147752603</v>
      </c>
      <c r="F40" s="33">
        <v>23607111.210000001</v>
      </c>
      <c r="G40" s="33">
        <v>21020139.5</v>
      </c>
      <c r="H40" s="33">
        <v>2586971.7100000009</v>
      </c>
      <c r="I40" s="32">
        <v>0.12307110093156141</v>
      </c>
      <c r="J40" s="24"/>
      <c r="K40" s="24"/>
      <c r="L40" s="24"/>
      <c r="M40" s="33"/>
    </row>
    <row r="41" spans="1:13" x14ac:dyDescent="0.25">
      <c r="A41" s="18" t="s">
        <v>47</v>
      </c>
      <c r="B41" s="20">
        <v>2914369.39</v>
      </c>
      <c r="C41" s="20">
        <v>685136.89</v>
      </c>
      <c r="D41" s="20">
        <v>2229232.5</v>
      </c>
      <c r="E41" s="32">
        <v>3.253703796331854</v>
      </c>
      <c r="F41" s="33">
        <v>11636523.100000001</v>
      </c>
      <c r="G41" s="33">
        <v>9377067.0800000001</v>
      </c>
      <c r="H41" s="33">
        <v>2259456.0200000014</v>
      </c>
      <c r="I41" s="32">
        <v>0.24095551420540776</v>
      </c>
      <c r="J41" s="24"/>
      <c r="K41" s="24"/>
      <c r="L41" s="24"/>
      <c r="M41" s="33"/>
    </row>
    <row r="42" spans="1:13" x14ac:dyDescent="0.25">
      <c r="A42" s="24"/>
      <c r="B42" s="20"/>
      <c r="C42" s="24"/>
      <c r="D42" s="20"/>
      <c r="E42" s="32"/>
      <c r="F42" s="33"/>
      <c r="G42" s="33"/>
      <c r="H42" s="33"/>
      <c r="I42" s="32"/>
      <c r="J42" s="24"/>
      <c r="K42" s="24"/>
      <c r="L42" s="24"/>
      <c r="M42" s="33"/>
    </row>
    <row r="43" spans="1:13" x14ac:dyDescent="0.25">
      <c r="A43" s="18" t="s">
        <v>28</v>
      </c>
      <c r="B43" s="30" t="s">
        <v>4</v>
      </c>
      <c r="C43" s="30" t="s">
        <v>4</v>
      </c>
      <c r="D43" s="30" t="s">
        <v>4</v>
      </c>
      <c r="E43" s="31" t="s">
        <v>4</v>
      </c>
      <c r="F43" s="31" t="s">
        <v>4</v>
      </c>
      <c r="G43" s="31" t="s">
        <v>4</v>
      </c>
      <c r="H43" s="31" t="s">
        <v>4</v>
      </c>
      <c r="I43" s="31" t="s">
        <v>4</v>
      </c>
      <c r="J43" s="24"/>
      <c r="K43" s="24"/>
      <c r="L43" s="24"/>
      <c r="M43" s="24"/>
    </row>
    <row r="44" spans="1:13" x14ac:dyDescent="0.25">
      <c r="A44" s="24"/>
      <c r="B44" s="20">
        <v>93645851.060000017</v>
      </c>
      <c r="C44" s="20">
        <v>62059904.790000007</v>
      </c>
      <c r="D44" s="20">
        <v>31585946.269999992</v>
      </c>
      <c r="E44" s="32">
        <v>0.50895898691564834</v>
      </c>
      <c r="F44" s="20">
        <v>552113215.4000001</v>
      </c>
      <c r="G44" s="20">
        <v>498322228.38</v>
      </c>
      <c r="H44" s="20">
        <v>53790987.019999966</v>
      </c>
      <c r="I44" s="32">
        <v>0.10794418542168899</v>
      </c>
      <c r="J44" s="24"/>
      <c r="K44" s="24"/>
      <c r="L44" s="24"/>
      <c r="M44" s="33"/>
    </row>
    <row r="45" spans="1:13" x14ac:dyDescent="0.25">
      <c r="A45" s="40" t="s">
        <v>29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</row>
    <row r="46" spans="1:13" x14ac:dyDescent="0.25">
      <c r="A46" s="24"/>
      <c r="B46" s="24"/>
      <c r="C46" s="20"/>
      <c r="D46" s="24"/>
      <c r="E46" s="24"/>
      <c r="F46" s="24"/>
      <c r="G46" s="24"/>
      <c r="H46" s="24"/>
      <c r="I46" s="24"/>
      <c r="J46" s="24"/>
      <c r="K46" s="24"/>
      <c r="L46" s="24"/>
      <c r="M46" s="24"/>
    </row>
    <row r="50" spans="2:13" x14ac:dyDescent="0.25">
      <c r="B50" s="20"/>
      <c r="C50" s="20"/>
      <c r="D50" s="20"/>
      <c r="E50" s="24"/>
      <c r="F50" s="33"/>
      <c r="G50" s="33"/>
      <c r="H50" s="33"/>
      <c r="I50" s="24"/>
      <c r="J50" s="24"/>
      <c r="K50" s="24"/>
      <c r="L50" s="24"/>
      <c r="M50" s="39"/>
    </row>
  </sheetData>
  <mergeCells count="2">
    <mergeCell ref="A1:I1"/>
    <mergeCell ref="A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FFBB9-715D-4CC0-A033-CE60F188C7C1}">
  <dimension ref="A1:M53"/>
  <sheetViews>
    <sheetView zoomScale="85" zoomScaleNormal="85" workbookViewId="0">
      <selection activeCell="N9" sqref="N9:P11"/>
    </sheetView>
  </sheetViews>
  <sheetFormatPr defaultRowHeight="15" x14ac:dyDescent="0.25"/>
  <cols>
    <col min="1" max="1" width="74.7109375" bestFit="1" customWidth="1"/>
    <col min="2" max="3" width="17.42578125" bestFit="1" customWidth="1"/>
    <col min="4" max="4" width="14.42578125" customWidth="1"/>
    <col min="5" max="5" width="11.28515625" customWidth="1"/>
    <col min="6" max="6" width="15.85546875" customWidth="1"/>
    <col min="7" max="7" width="15.7109375" customWidth="1"/>
    <col min="8" max="8" width="15" bestFit="1" customWidth="1"/>
    <col min="9" max="9" width="10.140625" customWidth="1"/>
    <col min="13" max="13" width="14.85546875" bestFit="1" customWidth="1"/>
    <col min="14" max="14" width="15.5703125" bestFit="1" customWidth="1"/>
  </cols>
  <sheetData>
    <row r="1" spans="1:13" ht="18" x14ac:dyDescent="0.2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49"/>
      <c r="K1" s="24"/>
      <c r="L1" s="24"/>
      <c r="M1" s="24"/>
    </row>
    <row r="2" spans="1:13" x14ac:dyDescent="0.25">
      <c r="A2" s="53" t="s">
        <v>85</v>
      </c>
      <c r="B2" s="53"/>
      <c r="C2" s="53"/>
      <c r="D2" s="53"/>
      <c r="E2" s="53"/>
      <c r="F2" s="53"/>
      <c r="G2" s="53"/>
      <c r="H2" s="53"/>
      <c r="I2" s="53"/>
      <c r="J2" s="27"/>
      <c r="K2" s="24"/>
      <c r="L2" s="24"/>
      <c r="M2" s="24"/>
    </row>
    <row r="3" spans="1:13" x14ac:dyDescent="0.25">
      <c r="A3" s="23"/>
      <c r="B3" s="24"/>
      <c r="C3" s="25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3" x14ac:dyDescent="0.25">
      <c r="A4" s="23"/>
      <c r="B4" s="24"/>
      <c r="C4" s="24"/>
      <c r="D4" s="26" t="s">
        <v>30</v>
      </c>
      <c r="E4" s="24"/>
      <c r="F4" s="27" t="s">
        <v>31</v>
      </c>
      <c r="G4" s="27" t="s">
        <v>32</v>
      </c>
      <c r="H4" s="28" t="s">
        <v>30</v>
      </c>
      <c r="I4" s="24"/>
      <c r="J4" s="24"/>
      <c r="K4" s="24"/>
      <c r="L4" s="24"/>
      <c r="M4" s="24"/>
    </row>
    <row r="5" spans="1:13" x14ac:dyDescent="0.25">
      <c r="A5" s="24"/>
      <c r="B5" s="29" t="s">
        <v>84</v>
      </c>
      <c r="C5" s="26" t="s">
        <v>55</v>
      </c>
      <c r="D5" s="25" t="s">
        <v>33</v>
      </c>
      <c r="E5" s="27" t="s">
        <v>34</v>
      </c>
      <c r="F5" s="27" t="s">
        <v>35</v>
      </c>
      <c r="G5" s="27" t="s">
        <v>35</v>
      </c>
      <c r="H5" s="27" t="s">
        <v>33</v>
      </c>
      <c r="I5" s="27" t="s">
        <v>34</v>
      </c>
      <c r="J5" s="24"/>
      <c r="K5" s="24"/>
      <c r="L5" s="24"/>
    </row>
    <row r="6" spans="1:13" x14ac:dyDescent="0.25">
      <c r="A6" s="24"/>
      <c r="B6" s="30" t="s">
        <v>4</v>
      </c>
      <c r="C6" s="30" t="s">
        <v>4</v>
      </c>
      <c r="D6" s="30" t="s">
        <v>4</v>
      </c>
      <c r="E6" s="31" t="s">
        <v>4</v>
      </c>
      <c r="F6" s="31" t="s">
        <v>4</v>
      </c>
      <c r="G6" s="31" t="s">
        <v>4</v>
      </c>
      <c r="H6" s="31" t="s">
        <v>4</v>
      </c>
      <c r="I6" s="31" t="s">
        <v>4</v>
      </c>
      <c r="J6" s="24"/>
      <c r="K6" s="24"/>
      <c r="L6" s="24"/>
    </row>
    <row r="7" spans="1:13" x14ac:dyDescent="0.25">
      <c r="A7" s="14" t="s">
        <v>83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</row>
    <row r="8" spans="1:13" x14ac:dyDescent="0.25">
      <c r="A8" s="14" t="s">
        <v>36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</row>
    <row r="9" spans="1:13" x14ac:dyDescent="0.25">
      <c r="A9" s="1" t="s">
        <v>5</v>
      </c>
      <c r="B9" s="20">
        <v>149884960.56999999</v>
      </c>
      <c r="C9" s="20">
        <v>69663504.780000001</v>
      </c>
      <c r="D9" s="20">
        <v>80221455.789999992</v>
      </c>
      <c r="E9" s="32">
        <v>1.1515564145579871</v>
      </c>
      <c r="F9" s="33">
        <v>776472837.02999997</v>
      </c>
      <c r="G9" s="33">
        <v>657760469.20999992</v>
      </c>
      <c r="H9" s="33">
        <v>118712367.82000005</v>
      </c>
      <c r="I9" s="32">
        <v>0.18047963259722644</v>
      </c>
      <c r="J9" s="24"/>
      <c r="K9" s="24"/>
      <c r="L9" s="24"/>
      <c r="M9" s="33"/>
    </row>
    <row r="10" spans="1:13" x14ac:dyDescent="0.25">
      <c r="A10" s="1" t="s">
        <v>6</v>
      </c>
      <c r="B10" s="20">
        <v>191512052.38</v>
      </c>
      <c r="C10" s="20">
        <v>90569451.030000001</v>
      </c>
      <c r="D10" s="20">
        <v>100942601.34999999</v>
      </c>
      <c r="E10" s="32">
        <v>1.1145325515616078</v>
      </c>
      <c r="F10" s="33">
        <v>975293189.34000003</v>
      </c>
      <c r="G10" s="33">
        <v>831230154.29999995</v>
      </c>
      <c r="H10" s="33">
        <v>144063035.04000008</v>
      </c>
      <c r="I10" s="32">
        <v>0.17331305210085796</v>
      </c>
      <c r="J10" s="24"/>
      <c r="K10" s="24"/>
      <c r="L10" s="24"/>
      <c r="M10" s="33"/>
    </row>
    <row r="11" spans="1:13" x14ac:dyDescent="0.25">
      <c r="A11" s="1" t="s">
        <v>7</v>
      </c>
      <c r="B11" s="20">
        <v>36597190.109999999</v>
      </c>
      <c r="C11" s="20">
        <v>17433408.420000002</v>
      </c>
      <c r="D11" s="20">
        <v>19163781.689999998</v>
      </c>
      <c r="E11" s="32">
        <v>1.0992561654217239</v>
      </c>
      <c r="F11" s="33">
        <v>186050539.34000003</v>
      </c>
      <c r="G11" s="33">
        <v>159706794.41000003</v>
      </c>
      <c r="H11" s="33">
        <v>26343744.930000007</v>
      </c>
      <c r="I11" s="32">
        <v>0.16495068370335092</v>
      </c>
      <c r="J11" s="24"/>
      <c r="K11" s="24"/>
      <c r="L11" s="24"/>
      <c r="M11" s="33"/>
    </row>
    <row r="12" spans="1:13" x14ac:dyDescent="0.25">
      <c r="A12" s="1" t="s">
        <v>8</v>
      </c>
      <c r="B12" s="20">
        <v>128026215.67</v>
      </c>
      <c r="C12" s="20">
        <v>60950824.259999998</v>
      </c>
      <c r="D12" s="20">
        <v>67075391.410000004</v>
      </c>
      <c r="E12" s="32">
        <v>1.1004837461077512</v>
      </c>
      <c r="F12" s="33">
        <v>651164909.18999994</v>
      </c>
      <c r="G12" s="33">
        <v>558841166.04000008</v>
      </c>
      <c r="H12" s="33">
        <v>92323743.149999857</v>
      </c>
      <c r="I12" s="32">
        <v>0.16520569485640149</v>
      </c>
      <c r="J12" s="24"/>
      <c r="K12" s="24"/>
      <c r="L12" s="24"/>
      <c r="M12" s="33"/>
    </row>
    <row r="13" spans="1:13" x14ac:dyDescent="0.25">
      <c r="A13" s="1" t="s">
        <v>9</v>
      </c>
      <c r="B13" s="20">
        <v>95479373.810000002</v>
      </c>
      <c r="C13" s="20">
        <v>48872351.219999999</v>
      </c>
      <c r="D13" s="20">
        <v>46607022.590000004</v>
      </c>
      <c r="E13" s="32">
        <v>0.95364805307191858</v>
      </c>
      <c r="F13" s="33">
        <v>505528285.89000005</v>
      </c>
      <c r="G13" s="33">
        <v>439554985.16000009</v>
      </c>
      <c r="H13" s="33">
        <v>65973300.729999959</v>
      </c>
      <c r="I13" s="32">
        <v>0.15009112160560611</v>
      </c>
      <c r="J13" s="24"/>
      <c r="K13" s="24"/>
      <c r="L13" s="24"/>
      <c r="M13" s="33"/>
    </row>
    <row r="14" spans="1:13" x14ac:dyDescent="0.25">
      <c r="A14" s="24"/>
      <c r="B14" s="30" t="s">
        <v>4</v>
      </c>
      <c r="C14" s="30" t="s">
        <v>4</v>
      </c>
      <c r="D14" s="30" t="s">
        <v>4</v>
      </c>
      <c r="E14" s="31" t="s">
        <v>4</v>
      </c>
      <c r="F14" s="31" t="s">
        <v>4</v>
      </c>
      <c r="G14" s="31" t="s">
        <v>4</v>
      </c>
      <c r="H14" s="31" t="s">
        <v>4</v>
      </c>
      <c r="I14" s="31" t="s">
        <v>4</v>
      </c>
      <c r="J14" s="24"/>
      <c r="K14" s="24"/>
      <c r="L14" s="24"/>
      <c r="M14" s="33"/>
    </row>
    <row r="15" spans="1:13" x14ac:dyDescent="0.25">
      <c r="A15" s="18" t="s">
        <v>10</v>
      </c>
      <c r="B15" s="34">
        <v>601499792.53999996</v>
      </c>
      <c r="C15" s="34">
        <v>287489539.71000004</v>
      </c>
      <c r="D15" s="34">
        <v>314010252.82999998</v>
      </c>
      <c r="E15" s="35">
        <v>1.0922493150420438</v>
      </c>
      <c r="F15" s="36">
        <v>3094509760.79</v>
      </c>
      <c r="G15" s="36">
        <v>2647093569.1199999</v>
      </c>
      <c r="H15" s="36">
        <v>447416191.66999996</v>
      </c>
      <c r="I15" s="35">
        <v>0.16902167603343884</v>
      </c>
      <c r="J15" s="18"/>
      <c r="K15" s="24"/>
      <c r="L15" s="24"/>
      <c r="M15" s="48"/>
    </row>
    <row r="16" spans="1:13" x14ac:dyDescent="0.25">
      <c r="A16" s="24"/>
      <c r="B16" s="20"/>
      <c r="C16" s="20"/>
      <c r="D16" s="24"/>
      <c r="E16" s="32"/>
      <c r="F16" s="24"/>
      <c r="G16" s="24"/>
      <c r="H16" s="24"/>
      <c r="I16" s="24"/>
      <c r="J16" s="24"/>
      <c r="K16" s="24"/>
      <c r="L16" s="24"/>
      <c r="M16" s="48"/>
    </row>
    <row r="17" spans="1:13" x14ac:dyDescent="0.25">
      <c r="A17" s="1" t="s">
        <v>11</v>
      </c>
      <c r="B17" s="20"/>
      <c r="C17" s="20">
        <v>0</v>
      </c>
      <c r="D17" s="20">
        <v>0</v>
      </c>
      <c r="E17" s="32">
        <v>0</v>
      </c>
      <c r="F17" s="33">
        <v>13605.25</v>
      </c>
      <c r="G17" s="33">
        <v>108059.78</v>
      </c>
      <c r="H17" s="33">
        <v>-94454.53</v>
      </c>
      <c r="I17" s="32">
        <v>-0.87409515362700163</v>
      </c>
      <c r="J17" s="24"/>
      <c r="K17" s="24"/>
      <c r="L17" s="24"/>
      <c r="M17" s="33"/>
    </row>
    <row r="18" spans="1:13" x14ac:dyDescent="0.25">
      <c r="A18" s="18" t="s">
        <v>12</v>
      </c>
      <c r="B18" s="20"/>
      <c r="C18" s="20">
        <v>0</v>
      </c>
      <c r="D18" s="20">
        <v>0</v>
      </c>
      <c r="E18" s="32">
        <v>0</v>
      </c>
      <c r="F18" s="33">
        <v>165827964.24000001</v>
      </c>
      <c r="G18" s="33">
        <v>168880719.26999998</v>
      </c>
      <c r="H18" s="33">
        <v>-3052755.0299999714</v>
      </c>
      <c r="I18" s="32">
        <v>-1.8076397608890713E-2</v>
      </c>
      <c r="J18" s="24"/>
      <c r="K18" s="24"/>
      <c r="L18" s="24"/>
      <c r="M18" s="33"/>
    </row>
    <row r="19" spans="1:13" x14ac:dyDescent="0.25">
      <c r="A19" s="24"/>
      <c r="B19" s="30" t="s">
        <v>4</v>
      </c>
      <c r="C19" s="30" t="s">
        <v>4</v>
      </c>
      <c r="D19" s="30" t="s">
        <v>4</v>
      </c>
      <c r="E19" s="31" t="s">
        <v>4</v>
      </c>
      <c r="F19" s="31" t="s">
        <v>4</v>
      </c>
      <c r="G19" s="31" t="s">
        <v>4</v>
      </c>
      <c r="H19" s="31" t="s">
        <v>4</v>
      </c>
      <c r="I19" s="31" t="s">
        <v>4</v>
      </c>
      <c r="J19" s="24"/>
      <c r="K19" s="24"/>
      <c r="L19" s="24"/>
      <c r="M19" s="33"/>
    </row>
    <row r="20" spans="1:13" x14ac:dyDescent="0.25">
      <c r="A20" s="18" t="s">
        <v>13</v>
      </c>
      <c r="B20" s="20">
        <v>601499792.53999996</v>
      </c>
      <c r="C20" s="20">
        <v>287489539.71000004</v>
      </c>
      <c r="D20" s="20">
        <v>314010252.82999998</v>
      </c>
      <c r="E20" s="32">
        <v>1.0922493150420438</v>
      </c>
      <c r="F20" s="20">
        <v>3260351330.2799997</v>
      </c>
      <c r="G20" s="20">
        <v>2816082348.1700001</v>
      </c>
      <c r="H20" s="20">
        <v>444268982.11000001</v>
      </c>
      <c r="I20" s="32">
        <v>0.15776136035180338</v>
      </c>
      <c r="J20" s="24"/>
      <c r="K20" s="24"/>
      <c r="L20" s="24"/>
      <c r="M20" s="33"/>
    </row>
    <row r="21" spans="1:13" x14ac:dyDescent="0.25">
      <c r="A21" s="18"/>
      <c r="B21" s="20"/>
      <c r="C21" s="20"/>
      <c r="D21" s="20"/>
      <c r="E21" s="32"/>
      <c r="F21" s="33"/>
      <c r="G21" s="33"/>
      <c r="H21" s="33"/>
      <c r="I21" s="32"/>
      <c r="J21" s="24"/>
      <c r="K21" s="24"/>
      <c r="L21" s="24"/>
      <c r="M21" s="33"/>
    </row>
    <row r="22" spans="1:13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33"/>
    </row>
    <row r="23" spans="1:13" x14ac:dyDescent="0.25">
      <c r="A23" s="14" t="s">
        <v>82</v>
      </c>
      <c r="B23" s="20"/>
      <c r="C23" s="20"/>
      <c r="D23" s="20"/>
      <c r="E23" s="32"/>
      <c r="F23" s="33"/>
      <c r="G23" s="33"/>
      <c r="H23" s="33"/>
      <c r="I23" s="32"/>
      <c r="J23" s="24"/>
      <c r="K23" s="24"/>
      <c r="L23" s="24"/>
      <c r="M23" s="33"/>
    </row>
    <row r="24" spans="1:13" x14ac:dyDescent="0.25">
      <c r="A24" s="37" t="s">
        <v>37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33"/>
    </row>
    <row r="25" spans="1:13" x14ac:dyDescent="0.25">
      <c r="A25" s="18" t="s">
        <v>16</v>
      </c>
      <c r="B25" s="20">
        <v>9166476.3800000008</v>
      </c>
      <c r="C25" s="20">
        <v>5494230</v>
      </c>
      <c r="D25" s="20">
        <v>3672246.3800000008</v>
      </c>
      <c r="E25" s="32">
        <v>0.66838235385122224</v>
      </c>
      <c r="F25" s="33">
        <v>36700941.380000003</v>
      </c>
      <c r="G25" s="33">
        <v>47689427.700000003</v>
      </c>
      <c r="H25" s="33">
        <v>-10988486.32</v>
      </c>
      <c r="I25" s="32">
        <v>-0.2304176596357016</v>
      </c>
      <c r="J25" s="24"/>
      <c r="K25" s="24"/>
      <c r="L25" s="24"/>
      <c r="M25" s="33"/>
    </row>
    <row r="26" spans="1:13" x14ac:dyDescent="0.25">
      <c r="A26" s="18" t="s">
        <v>17</v>
      </c>
      <c r="B26" s="20">
        <v>2912430.3</v>
      </c>
      <c r="C26" s="20">
        <v>1345055.94</v>
      </c>
      <c r="D26" s="20">
        <v>1567374.3599999999</v>
      </c>
      <c r="E26" s="32">
        <v>1.1652856311686188</v>
      </c>
      <c r="F26" s="33">
        <v>15060049.48</v>
      </c>
      <c r="G26" s="33">
        <v>10653567.34</v>
      </c>
      <c r="H26" s="33">
        <v>4406482.1400000006</v>
      </c>
      <c r="I26" s="32">
        <v>0.41361564623103991</v>
      </c>
      <c r="J26" s="24"/>
      <c r="K26" s="24"/>
      <c r="L26" s="24"/>
      <c r="M26" s="33"/>
    </row>
    <row r="27" spans="1:13" x14ac:dyDescent="0.25">
      <c r="A27" s="18" t="s">
        <v>18</v>
      </c>
      <c r="B27" s="20">
        <v>3897831.53</v>
      </c>
      <c r="C27" s="20">
        <v>16196.91</v>
      </c>
      <c r="D27" s="20">
        <v>3881634.6199999996</v>
      </c>
      <c r="E27" s="32">
        <v>239.65278685872798</v>
      </c>
      <c r="F27" s="33">
        <v>23274704.690000001</v>
      </c>
      <c r="G27" s="33">
        <v>12876382.93</v>
      </c>
      <c r="H27" s="33">
        <v>10398321.760000002</v>
      </c>
      <c r="I27" s="32">
        <v>0.8075499009720738</v>
      </c>
      <c r="J27" s="24"/>
      <c r="K27" s="24"/>
      <c r="L27" s="24"/>
      <c r="M27" s="33"/>
    </row>
    <row r="28" spans="1:13" x14ac:dyDescent="0.25">
      <c r="A28" s="18" t="s">
        <v>19</v>
      </c>
      <c r="B28" s="20"/>
      <c r="C28" s="20">
        <v>0</v>
      </c>
      <c r="D28" s="20">
        <v>0</v>
      </c>
      <c r="E28" s="32">
        <v>0</v>
      </c>
      <c r="F28" s="33">
        <v>158910521.81999999</v>
      </c>
      <c r="G28" s="33">
        <v>143516423.12</v>
      </c>
      <c r="H28" s="33">
        <v>15394098.699999988</v>
      </c>
      <c r="I28" s="32">
        <v>0.10726367314163304</v>
      </c>
      <c r="J28" s="24"/>
      <c r="K28" s="24"/>
      <c r="L28" s="24"/>
      <c r="M28" s="33"/>
    </row>
    <row r="29" spans="1:13" x14ac:dyDescent="0.25">
      <c r="A29" s="18" t="s">
        <v>20</v>
      </c>
      <c r="B29" s="20">
        <v>181097.35</v>
      </c>
      <c r="C29" s="20">
        <v>228882.65</v>
      </c>
      <c r="D29" s="20">
        <v>-47785.299999999988</v>
      </c>
      <c r="E29" s="32">
        <v>-0.2087764188329696</v>
      </c>
      <c r="F29" s="33">
        <v>986696.24</v>
      </c>
      <c r="G29" s="33">
        <v>915383.78</v>
      </c>
      <c r="H29" s="33">
        <v>71312.459999999963</v>
      </c>
      <c r="I29" s="32">
        <v>7.7904439163210826E-2</v>
      </c>
      <c r="J29" s="24"/>
      <c r="K29" s="24"/>
      <c r="L29" s="24"/>
      <c r="M29" s="33"/>
    </row>
    <row r="30" spans="1:13" x14ac:dyDescent="0.25">
      <c r="A30" s="18" t="s">
        <v>38</v>
      </c>
      <c r="B30" s="20"/>
      <c r="C30" s="20">
        <v>0</v>
      </c>
      <c r="D30" s="20">
        <v>0</v>
      </c>
      <c r="E30" s="32">
        <v>0</v>
      </c>
      <c r="F30" s="33">
        <v>16935099.800000001</v>
      </c>
      <c r="G30" s="33">
        <v>23999480.170000002</v>
      </c>
      <c r="H30" s="33">
        <v>-7064380.370000001</v>
      </c>
      <c r="I30" s="32">
        <v>-0.29435555770206501</v>
      </c>
      <c r="J30" s="24"/>
      <c r="K30" s="24"/>
      <c r="L30" s="24"/>
      <c r="M30" s="33"/>
    </row>
    <row r="31" spans="1:13" x14ac:dyDescent="0.25">
      <c r="A31" s="18" t="s">
        <v>22</v>
      </c>
      <c r="B31" s="20">
        <v>12628959.050000001</v>
      </c>
      <c r="C31" s="20">
        <v>2490655.16</v>
      </c>
      <c r="D31" s="20">
        <v>10138303.890000001</v>
      </c>
      <c r="E31" s="32">
        <v>4.070536962652028</v>
      </c>
      <c r="F31" s="33">
        <v>55925660.189999998</v>
      </c>
      <c r="G31" s="33">
        <v>24988825.219999999</v>
      </c>
      <c r="H31" s="33">
        <v>30936834.969999999</v>
      </c>
      <c r="I31" s="32">
        <v>1.238026785878652</v>
      </c>
      <c r="J31" s="24"/>
      <c r="K31" s="24"/>
      <c r="L31" s="24"/>
      <c r="M31" s="33"/>
    </row>
    <row r="32" spans="1:13" x14ac:dyDescent="0.25">
      <c r="A32" s="18" t="s">
        <v>23</v>
      </c>
      <c r="B32" s="20"/>
      <c r="C32" s="20">
        <v>0</v>
      </c>
      <c r="D32" s="20">
        <v>0</v>
      </c>
      <c r="E32" s="32">
        <v>0</v>
      </c>
      <c r="F32" s="33">
        <v>297500</v>
      </c>
      <c r="G32" s="33">
        <v>404005</v>
      </c>
      <c r="H32" s="33">
        <v>-106505</v>
      </c>
      <c r="I32" s="32">
        <v>-0.26362297496318116</v>
      </c>
      <c r="J32" s="24"/>
      <c r="K32" s="24"/>
      <c r="L32" s="24"/>
      <c r="M32" s="33"/>
    </row>
    <row r="33" spans="1:13" x14ac:dyDescent="0.25">
      <c r="A33" s="18" t="s">
        <v>49</v>
      </c>
      <c r="B33" s="20"/>
      <c r="C33" s="20">
        <v>0</v>
      </c>
      <c r="D33" s="20">
        <v>0</v>
      </c>
      <c r="E33" s="32">
        <v>0</v>
      </c>
      <c r="F33" s="33">
        <v>0</v>
      </c>
      <c r="G33" s="33">
        <v>-24277.759999999998</v>
      </c>
      <c r="H33" s="33">
        <v>24277.759999999998</v>
      </c>
      <c r="I33" s="32">
        <v>-1</v>
      </c>
      <c r="J33" s="24"/>
      <c r="K33" s="24"/>
      <c r="L33" s="24"/>
      <c r="M33" s="33"/>
    </row>
    <row r="34" spans="1:13" x14ac:dyDescent="0.25">
      <c r="A34" s="18" t="s">
        <v>24</v>
      </c>
      <c r="B34" s="20"/>
      <c r="C34" s="20">
        <v>0</v>
      </c>
      <c r="D34" s="20">
        <v>0</v>
      </c>
      <c r="E34" s="32">
        <v>0</v>
      </c>
      <c r="F34" s="33">
        <v>30590861.879999999</v>
      </c>
      <c r="G34" s="33">
        <v>30561948.210000001</v>
      </c>
      <c r="H34" s="33">
        <v>28913.669999998063</v>
      </c>
      <c r="I34" s="32">
        <v>9.4606763290493981E-4</v>
      </c>
      <c r="J34" s="24"/>
      <c r="K34" s="24"/>
      <c r="L34" s="24"/>
      <c r="M34" s="33"/>
    </row>
    <row r="35" spans="1:13" x14ac:dyDescent="0.25">
      <c r="A35" s="18" t="s">
        <v>25</v>
      </c>
      <c r="B35" s="21" t="s">
        <v>67</v>
      </c>
      <c r="C35" s="21" t="s">
        <v>67</v>
      </c>
      <c r="D35" s="21" t="s">
        <v>43</v>
      </c>
      <c r="E35" s="21" t="s">
        <v>42</v>
      </c>
      <c r="F35" s="21" t="s">
        <v>41</v>
      </c>
      <c r="G35" s="38" t="s">
        <v>68</v>
      </c>
      <c r="H35" s="21" t="s">
        <v>40</v>
      </c>
      <c r="I35" s="21" t="s">
        <v>39</v>
      </c>
      <c r="J35" s="24"/>
      <c r="K35" s="24"/>
      <c r="L35" s="24"/>
      <c r="M35" s="33"/>
    </row>
    <row r="36" spans="1:13" x14ac:dyDescent="0.25">
      <c r="A36" s="18" t="s">
        <v>26</v>
      </c>
      <c r="B36" s="20">
        <v>449131.52999999997</v>
      </c>
      <c r="C36" s="20">
        <v>0</v>
      </c>
      <c r="D36" s="20">
        <v>449131.52999999997</v>
      </c>
      <c r="E36" s="32">
        <v>0</v>
      </c>
      <c r="F36" s="33">
        <v>12335311.35</v>
      </c>
      <c r="G36" s="33">
        <v>11177125.67</v>
      </c>
      <c r="H36" s="33">
        <v>1158185.6799999997</v>
      </c>
      <c r="I36" s="32">
        <v>0.10362106629154504</v>
      </c>
      <c r="J36" s="24"/>
      <c r="K36" s="24"/>
      <c r="L36" s="24"/>
      <c r="M36" s="33"/>
    </row>
    <row r="37" spans="1:13" x14ac:dyDescent="0.25">
      <c r="A37" s="18" t="s">
        <v>27</v>
      </c>
      <c r="B37" s="20">
        <v>2320877.35</v>
      </c>
      <c r="C37" s="20">
        <v>0</v>
      </c>
      <c r="D37" s="20">
        <v>2320877.35</v>
      </c>
      <c r="E37" s="32">
        <v>0</v>
      </c>
      <c r="F37" s="33">
        <v>86818259.48999998</v>
      </c>
      <c r="G37" s="33">
        <v>79631033.510000005</v>
      </c>
      <c r="H37" s="33">
        <v>7187225.9799999744</v>
      </c>
      <c r="I37" s="32">
        <v>9.0256595490468022E-2</v>
      </c>
      <c r="J37" s="24"/>
      <c r="K37" s="24"/>
      <c r="L37" s="24"/>
      <c r="M37" s="33"/>
    </row>
    <row r="38" spans="1:13" x14ac:dyDescent="0.25">
      <c r="A38" s="18" t="s">
        <v>44</v>
      </c>
      <c r="B38" s="20">
        <v>3201189.85</v>
      </c>
      <c r="C38" s="20">
        <v>2868441.23</v>
      </c>
      <c r="D38" s="20">
        <v>332748.62000000011</v>
      </c>
      <c r="E38" s="32">
        <v>0.11600329005171918</v>
      </c>
      <c r="F38" s="33">
        <v>18701366.960000001</v>
      </c>
      <c r="G38" s="33">
        <v>14348125.290000001</v>
      </c>
      <c r="H38" s="33">
        <v>4353241.67</v>
      </c>
      <c r="I38" s="32">
        <v>0.30340142576215262</v>
      </c>
      <c r="J38" s="24"/>
      <c r="K38" s="24"/>
      <c r="L38" s="24"/>
      <c r="M38" s="33"/>
    </row>
    <row r="39" spans="1:13" x14ac:dyDescent="0.25">
      <c r="A39" s="18" t="s">
        <v>45</v>
      </c>
      <c r="B39" s="20">
        <v>4320748.5999999996</v>
      </c>
      <c r="C39" s="20">
        <v>0</v>
      </c>
      <c r="D39" s="20">
        <v>4320748.5999999996</v>
      </c>
      <c r="E39" s="32">
        <v>0</v>
      </c>
      <c r="F39" s="33">
        <v>99411349.75</v>
      </c>
      <c r="G39" s="33">
        <v>79631033.510000005</v>
      </c>
      <c r="H39" s="33">
        <v>19780316.239999995</v>
      </c>
      <c r="I39" s="32">
        <v>0.24839959207004386</v>
      </c>
      <c r="J39" s="24"/>
      <c r="K39" s="24"/>
      <c r="L39" s="24"/>
      <c r="M39" s="33"/>
    </row>
    <row r="40" spans="1:13" x14ac:dyDescent="0.25">
      <c r="A40" s="18" t="s">
        <v>46</v>
      </c>
      <c r="B40" s="20">
        <v>5886889.6100000003</v>
      </c>
      <c r="C40" s="20">
        <v>9543131.8499999996</v>
      </c>
      <c r="D40" s="20">
        <v>-3656242.2399999993</v>
      </c>
      <c r="E40" s="32">
        <v>-0.38312812790069534</v>
      </c>
      <c r="F40" s="33">
        <v>29494000.82</v>
      </c>
      <c r="G40" s="33">
        <v>30563271.350000001</v>
      </c>
      <c r="H40" s="33">
        <v>-1069270.5300000012</v>
      </c>
      <c r="I40" s="32">
        <v>-3.498547383083065E-2</v>
      </c>
      <c r="J40" s="24"/>
      <c r="K40" s="24"/>
      <c r="L40" s="24"/>
      <c r="M40" s="33"/>
    </row>
    <row r="41" spans="1:13" x14ac:dyDescent="0.25">
      <c r="A41" s="18" t="s">
        <v>47</v>
      </c>
      <c r="B41" s="20">
        <v>2899023.51</v>
      </c>
      <c r="C41" s="20">
        <v>4760337.75</v>
      </c>
      <c r="D41" s="20">
        <v>-1861314.2400000002</v>
      </c>
      <c r="E41" s="32">
        <v>-0.39100465928074118</v>
      </c>
      <c r="F41" s="33">
        <v>14535546.610000001</v>
      </c>
      <c r="G41" s="33">
        <v>14137404.83</v>
      </c>
      <c r="H41" s="33">
        <v>398141.78000000119</v>
      </c>
      <c r="I41" s="32">
        <v>2.8162296035771171E-2</v>
      </c>
      <c r="J41" s="24"/>
      <c r="K41" s="24"/>
      <c r="L41" s="24"/>
      <c r="M41" s="33"/>
    </row>
    <row r="42" spans="1:13" x14ac:dyDescent="0.25">
      <c r="A42" s="24"/>
      <c r="B42" s="20"/>
      <c r="C42" s="24"/>
      <c r="D42" s="20"/>
      <c r="E42" s="32"/>
      <c r="F42" s="33"/>
      <c r="G42" s="33"/>
      <c r="H42" s="33"/>
      <c r="I42" s="32"/>
      <c r="J42" s="24"/>
      <c r="K42" s="24"/>
      <c r="L42" s="24"/>
      <c r="M42" s="33"/>
    </row>
    <row r="43" spans="1:13" x14ac:dyDescent="0.25">
      <c r="A43" s="18" t="s">
        <v>28</v>
      </c>
      <c r="B43" s="30" t="s">
        <v>4</v>
      </c>
      <c r="C43" s="30" t="s">
        <v>4</v>
      </c>
      <c r="D43" s="30" t="s">
        <v>4</v>
      </c>
      <c r="E43" s="31" t="s">
        <v>4</v>
      </c>
      <c r="F43" s="31" t="s">
        <v>4</v>
      </c>
      <c r="G43" s="31" t="s">
        <v>4</v>
      </c>
      <c r="H43" s="31" t="s">
        <v>4</v>
      </c>
      <c r="I43" s="31" t="s">
        <v>4</v>
      </c>
      <c r="J43" s="24"/>
      <c r="K43" s="24"/>
      <c r="L43" s="24"/>
      <c r="M43" s="24"/>
    </row>
    <row r="44" spans="1:13" x14ac:dyDescent="0.25">
      <c r="A44" s="24"/>
      <c r="B44" s="20">
        <v>47864655.060000002</v>
      </c>
      <c r="C44" s="20">
        <v>26746931.490000002</v>
      </c>
      <c r="D44" s="20">
        <v>21117723.570000008</v>
      </c>
      <c r="E44" s="32">
        <v>0.7895381785344382</v>
      </c>
      <c r="F44" s="20">
        <v>599977870.46000004</v>
      </c>
      <c r="G44" s="20">
        <v>525069159.87000006</v>
      </c>
      <c r="H44" s="20">
        <v>74908710.589999944</v>
      </c>
      <c r="I44" s="32">
        <v>0.14266446463651819</v>
      </c>
      <c r="J44" s="24"/>
      <c r="K44" s="24"/>
      <c r="L44" s="24"/>
      <c r="M44" s="33"/>
    </row>
    <row r="45" spans="1:13" x14ac:dyDescent="0.25">
      <c r="A45" s="40" t="s">
        <v>29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</row>
    <row r="46" spans="1:13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33"/>
    </row>
    <row r="47" spans="1:13" x14ac:dyDescent="0.25">
      <c r="B47" s="47"/>
    </row>
    <row r="48" spans="1:13" x14ac:dyDescent="0.25">
      <c r="A48" s="24"/>
      <c r="B48" s="20"/>
      <c r="C48" s="20"/>
      <c r="D48" s="20"/>
      <c r="E48" s="24"/>
      <c r="F48" s="33"/>
      <c r="G48" s="33"/>
      <c r="H48" s="33"/>
      <c r="I48" s="24"/>
      <c r="J48" s="24"/>
      <c r="K48" s="24"/>
      <c r="L48" s="24"/>
      <c r="M48" s="39"/>
    </row>
    <row r="49" spans="1:13" x14ac:dyDescent="0.25">
      <c r="A49" s="24"/>
      <c r="B49" s="24"/>
      <c r="C49" s="20"/>
      <c r="D49" s="24"/>
      <c r="E49" s="24"/>
      <c r="F49" s="24"/>
      <c r="G49" s="24"/>
      <c r="H49" s="24"/>
      <c r="I49" s="24"/>
      <c r="J49" s="24"/>
      <c r="K49" s="24"/>
      <c r="L49" s="24"/>
      <c r="M49" s="24"/>
    </row>
    <row r="53" spans="1:13" x14ac:dyDescent="0.25">
      <c r="B53" s="20"/>
      <c r="C53" s="20"/>
      <c r="D53" s="20"/>
      <c r="E53" s="24"/>
      <c r="F53" s="33"/>
      <c r="G53" s="33"/>
      <c r="H53" s="33"/>
      <c r="I53" s="24"/>
      <c r="J53" s="24"/>
      <c r="K53" s="24"/>
      <c r="L53" s="24"/>
      <c r="M53" s="39"/>
    </row>
  </sheetData>
  <mergeCells count="2">
    <mergeCell ref="A1:I1"/>
    <mergeCell ref="A2:I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17F52-8A83-4B18-A821-3B0485E205C6}">
  <dimension ref="A1:O53"/>
  <sheetViews>
    <sheetView zoomScale="85" zoomScaleNormal="85" workbookViewId="0">
      <selection sqref="A1:I1"/>
    </sheetView>
  </sheetViews>
  <sheetFormatPr defaultRowHeight="15" x14ac:dyDescent="0.25"/>
  <cols>
    <col min="1" max="1" width="72.85546875" bestFit="1" customWidth="1"/>
    <col min="2" max="3" width="17.42578125" bestFit="1" customWidth="1"/>
    <col min="4" max="4" width="14.42578125" customWidth="1"/>
    <col min="5" max="5" width="11.28515625" customWidth="1"/>
    <col min="6" max="6" width="15.85546875" customWidth="1"/>
    <col min="7" max="7" width="15.7109375" customWidth="1"/>
    <col min="8" max="8" width="15" bestFit="1" customWidth="1"/>
    <col min="9" max="9" width="10.140625" customWidth="1"/>
    <col min="14" max="14" width="15.85546875" bestFit="1" customWidth="1"/>
  </cols>
  <sheetData>
    <row r="1" spans="1:12" ht="18" x14ac:dyDescent="0.2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49"/>
      <c r="K1" s="24"/>
      <c r="L1" s="24"/>
    </row>
    <row r="2" spans="1:12" x14ac:dyDescent="0.25">
      <c r="A2" s="53" t="s">
        <v>89</v>
      </c>
      <c r="B2" s="53"/>
      <c r="C2" s="53"/>
      <c r="D2" s="53"/>
      <c r="E2" s="53"/>
      <c r="F2" s="53"/>
      <c r="G2" s="53"/>
      <c r="H2" s="53"/>
      <c r="I2" s="53"/>
      <c r="J2" s="27"/>
      <c r="K2" s="24"/>
      <c r="L2" s="24"/>
    </row>
    <row r="3" spans="1:12" x14ac:dyDescent="0.25">
      <c r="A3" s="23"/>
      <c r="B3" s="24"/>
      <c r="C3" s="25"/>
      <c r="D3" s="24"/>
      <c r="E3" s="24"/>
      <c r="F3" s="24"/>
      <c r="G3" s="24"/>
      <c r="H3" s="24"/>
      <c r="I3" s="24"/>
      <c r="J3" s="24"/>
      <c r="K3" s="24"/>
      <c r="L3" s="24"/>
    </row>
    <row r="4" spans="1:12" x14ac:dyDescent="0.25">
      <c r="A4" s="23"/>
      <c r="B4" s="24"/>
      <c r="C4" s="24"/>
      <c r="D4" s="26" t="s">
        <v>30</v>
      </c>
      <c r="E4" s="24"/>
      <c r="F4" s="27" t="s">
        <v>31</v>
      </c>
      <c r="G4" s="27" t="s">
        <v>32</v>
      </c>
      <c r="H4" s="28" t="s">
        <v>30</v>
      </c>
      <c r="I4" s="24"/>
      <c r="J4" s="24"/>
      <c r="K4" s="24"/>
      <c r="L4" s="24"/>
    </row>
    <row r="5" spans="1:12" x14ac:dyDescent="0.25">
      <c r="A5" s="24"/>
      <c r="B5" s="29" t="s">
        <v>88</v>
      </c>
      <c r="C5" s="26" t="s">
        <v>56</v>
      </c>
      <c r="D5" s="25" t="s">
        <v>33</v>
      </c>
      <c r="E5" s="27" t="s">
        <v>34</v>
      </c>
      <c r="F5" s="27" t="s">
        <v>35</v>
      </c>
      <c r="G5" s="27" t="s">
        <v>35</v>
      </c>
      <c r="H5" s="27" t="s">
        <v>33</v>
      </c>
      <c r="I5" s="27" t="s">
        <v>34</v>
      </c>
      <c r="J5" s="24"/>
      <c r="K5" s="24"/>
      <c r="L5" s="24"/>
    </row>
    <row r="6" spans="1:12" x14ac:dyDescent="0.25">
      <c r="A6" s="24"/>
      <c r="B6" s="30" t="s">
        <v>4</v>
      </c>
      <c r="C6" s="30" t="s">
        <v>4</v>
      </c>
      <c r="D6" s="30" t="s">
        <v>4</v>
      </c>
      <c r="E6" s="31" t="s">
        <v>4</v>
      </c>
      <c r="F6" s="31" t="s">
        <v>4</v>
      </c>
      <c r="G6" s="31" t="s">
        <v>4</v>
      </c>
      <c r="H6" s="31" t="s">
        <v>4</v>
      </c>
      <c r="I6" s="31" t="s">
        <v>4</v>
      </c>
      <c r="J6" s="24"/>
      <c r="K6" s="24"/>
      <c r="L6" s="24"/>
    </row>
    <row r="7" spans="1:12" x14ac:dyDescent="0.25">
      <c r="A7" s="14" t="s">
        <v>87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</row>
    <row r="8" spans="1:12" x14ac:dyDescent="0.25">
      <c r="A8" s="14" t="s">
        <v>36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</row>
    <row r="9" spans="1:12" x14ac:dyDescent="0.25">
      <c r="A9" s="1" t="s">
        <v>5</v>
      </c>
      <c r="B9" s="20">
        <v>193848972.97</v>
      </c>
      <c r="C9" s="20">
        <v>162452520.00999999</v>
      </c>
      <c r="D9" s="20">
        <f>B9-C9</f>
        <v>31396452.960000008</v>
      </c>
      <c r="E9" s="32">
        <f>D9/C9</f>
        <v>0.19326541046003692</v>
      </c>
      <c r="F9" s="33">
        <v>970321810</v>
      </c>
      <c r="G9" s="33">
        <v>820212989.21999991</v>
      </c>
      <c r="H9" s="33">
        <f>F9-G9</f>
        <v>150108820.78000009</v>
      </c>
      <c r="I9" s="32">
        <f>H9/G9</f>
        <v>0.18301200145921789</v>
      </c>
      <c r="J9" s="24"/>
      <c r="K9" s="24"/>
      <c r="L9" s="24"/>
    </row>
    <row r="10" spans="1:12" x14ac:dyDescent="0.25">
      <c r="A10" s="1" t="s">
        <v>6</v>
      </c>
      <c r="B10" s="20">
        <v>237657654.81999999</v>
      </c>
      <c r="C10" s="20">
        <v>211109011.02000001</v>
      </c>
      <c r="D10" s="20">
        <f t="shared" ref="D10:D13" si="0">B10-C10</f>
        <v>26548643.799999982</v>
      </c>
      <c r="E10" s="32">
        <f t="shared" ref="E10:E12" si="1">D10/C10</f>
        <v>0.12575798480475484</v>
      </c>
      <c r="F10" s="33">
        <v>1212950844.1600001</v>
      </c>
      <c r="G10" s="33">
        <v>1042339165.3199999</v>
      </c>
      <c r="H10" s="33">
        <f t="shared" ref="H10:H13" si="2">F10-G10</f>
        <v>170611678.84000015</v>
      </c>
      <c r="I10" s="32">
        <f t="shared" ref="I10:I13" si="3">H10/G10</f>
        <v>0.16368153909636704</v>
      </c>
      <c r="J10" s="24"/>
      <c r="K10" s="24"/>
      <c r="L10" s="24"/>
    </row>
    <row r="11" spans="1:12" x14ac:dyDescent="0.25">
      <c r="A11" s="1" t="s">
        <v>7</v>
      </c>
      <c r="B11" s="20">
        <v>44946666.350000001</v>
      </c>
      <c r="C11" s="20">
        <v>40607487.210000001</v>
      </c>
      <c r="D11" s="20">
        <f t="shared" si="0"/>
        <v>4339179.1400000006</v>
      </c>
      <c r="E11" s="32">
        <f t="shared" si="1"/>
        <v>0.10685662763519714</v>
      </c>
      <c r="F11" s="33">
        <v>230997205.69000003</v>
      </c>
      <c r="G11" s="33">
        <v>200314281.62000003</v>
      </c>
      <c r="H11" s="33">
        <f t="shared" si="2"/>
        <v>30682924.069999993</v>
      </c>
      <c r="I11" s="32">
        <f t="shared" si="3"/>
        <v>0.153173921608875</v>
      </c>
      <c r="J11" s="24"/>
      <c r="K11" s="24"/>
      <c r="L11" s="24"/>
    </row>
    <row r="12" spans="1:12" x14ac:dyDescent="0.25">
      <c r="A12" s="1" t="s">
        <v>8</v>
      </c>
      <c r="B12" s="20">
        <v>157285980.53999999</v>
      </c>
      <c r="C12" s="20">
        <v>142086139.62</v>
      </c>
      <c r="D12" s="20">
        <f t="shared" si="0"/>
        <v>15199840.919999987</v>
      </c>
      <c r="E12" s="32">
        <f t="shared" si="1"/>
        <v>0.10697623962936116</v>
      </c>
      <c r="F12" s="33">
        <v>808450889.7299999</v>
      </c>
      <c r="G12" s="33">
        <v>700927305.66000009</v>
      </c>
      <c r="H12" s="33">
        <f t="shared" si="2"/>
        <v>107523584.06999981</v>
      </c>
      <c r="I12" s="32">
        <f t="shared" si="3"/>
        <v>0.15340190516440866</v>
      </c>
      <c r="J12" s="24"/>
      <c r="K12" s="24"/>
      <c r="L12" s="24"/>
    </row>
    <row r="13" spans="1:12" x14ac:dyDescent="0.25">
      <c r="A13" s="1" t="s">
        <v>9</v>
      </c>
      <c r="B13" s="20">
        <v>126150677.69</v>
      </c>
      <c r="C13" s="20">
        <v>115418818.34999999</v>
      </c>
      <c r="D13" s="20">
        <f t="shared" si="0"/>
        <v>10731859.340000004</v>
      </c>
      <c r="E13" s="32">
        <f>D13/C13</f>
        <v>9.2981885392868474E-2</v>
      </c>
      <c r="F13" s="33">
        <v>631678963.58000004</v>
      </c>
      <c r="G13" s="33">
        <v>554973803.51000011</v>
      </c>
      <c r="H13" s="33">
        <f t="shared" si="2"/>
        <v>76705160.069999933</v>
      </c>
      <c r="I13" s="32">
        <f t="shared" si="3"/>
        <v>0.1382140194453661</v>
      </c>
      <c r="J13" s="24"/>
      <c r="K13" s="24"/>
      <c r="L13" s="24"/>
    </row>
    <row r="14" spans="1:12" x14ac:dyDescent="0.25">
      <c r="A14" s="24"/>
      <c r="B14" s="30" t="s">
        <v>4</v>
      </c>
      <c r="C14" s="30" t="s">
        <v>4</v>
      </c>
      <c r="D14" s="30" t="s">
        <v>4</v>
      </c>
      <c r="E14" s="31" t="s">
        <v>4</v>
      </c>
      <c r="F14" s="31" t="s">
        <v>4</v>
      </c>
      <c r="G14" s="31" t="s">
        <v>4</v>
      </c>
      <c r="H14" s="31" t="s">
        <v>4</v>
      </c>
      <c r="I14" s="31" t="s">
        <v>4</v>
      </c>
      <c r="J14" s="24"/>
      <c r="K14" s="24"/>
      <c r="L14" s="24"/>
    </row>
    <row r="15" spans="1:12" x14ac:dyDescent="0.25">
      <c r="A15" s="18" t="s">
        <v>10</v>
      </c>
      <c r="B15" s="34">
        <f>SUM(B9:B13)</f>
        <v>759889952.36999989</v>
      </c>
      <c r="C15" s="34">
        <f>SUM(C9:C13)</f>
        <v>671673976.20999992</v>
      </c>
      <c r="D15" s="34">
        <f>SUM(D9:D13)</f>
        <v>88215976.159999982</v>
      </c>
      <c r="E15" s="35">
        <f>D15/C15</f>
        <v>0.13133749301672976</v>
      </c>
      <c r="F15" s="36">
        <f>SUM(F9:F13)</f>
        <v>3854399713.1599998</v>
      </c>
      <c r="G15" s="36">
        <f>SUM(G9:G13)</f>
        <v>3318767545.3300004</v>
      </c>
      <c r="H15" s="36">
        <f>SUM(H9:H13)</f>
        <v>535632167.82999998</v>
      </c>
      <c r="I15" s="35">
        <f>H15/G15</f>
        <v>0.16139490353390798</v>
      </c>
      <c r="J15" s="18"/>
      <c r="K15" s="24"/>
      <c r="L15" s="24"/>
    </row>
    <row r="16" spans="1:12" x14ac:dyDescent="0.25">
      <c r="A16" s="24"/>
      <c r="B16" s="20"/>
      <c r="C16" s="20"/>
      <c r="D16" s="24"/>
      <c r="E16" s="32"/>
      <c r="F16" s="24"/>
      <c r="G16" s="24"/>
      <c r="H16" s="24"/>
      <c r="I16" s="24"/>
      <c r="J16" s="24"/>
      <c r="K16" s="24"/>
      <c r="L16" s="24"/>
    </row>
    <row r="17" spans="1:15" x14ac:dyDescent="0.25">
      <c r="A17" s="1" t="s">
        <v>11</v>
      </c>
      <c r="B17" s="20">
        <f>0+52156.28</f>
        <v>52156.28</v>
      </c>
      <c r="C17" s="20">
        <v>37691.65</v>
      </c>
      <c r="D17" s="20">
        <f>B17-C17</f>
        <v>14464.629999999997</v>
      </c>
      <c r="E17" s="32">
        <f t="shared" ref="E17:E18" si="4">IF(C17=0,0,D17/C17)</f>
        <v>0.38376218605447088</v>
      </c>
      <c r="F17" s="33">
        <v>65761.53</v>
      </c>
      <c r="G17" s="33">
        <v>145751.43</v>
      </c>
      <c r="H17" s="33">
        <f>F17-G17</f>
        <v>-79989.899999999994</v>
      </c>
      <c r="I17" s="32">
        <f>H17/G17</f>
        <v>-0.54881039589114156</v>
      </c>
      <c r="J17" s="24"/>
      <c r="K17" s="24"/>
      <c r="L17" s="24"/>
      <c r="O17" s="44"/>
    </row>
    <row r="18" spans="1:15" x14ac:dyDescent="0.25">
      <c r="A18" s="18" t="s">
        <v>12</v>
      </c>
      <c r="B18" s="20">
        <f>190764670.77+7897.41+147969.5</f>
        <v>190920537.68000001</v>
      </c>
      <c r="C18" s="20">
        <v>187295033.43000001</v>
      </c>
      <c r="D18" s="20">
        <f>B18-C18</f>
        <v>3625504.25</v>
      </c>
      <c r="E18" s="32">
        <f t="shared" si="4"/>
        <v>1.9357183068898637E-2</v>
      </c>
      <c r="F18" s="33">
        <v>356748501.92000002</v>
      </c>
      <c r="G18" s="33">
        <v>356175752.69999999</v>
      </c>
      <c r="H18" s="33">
        <f>F18-G18</f>
        <v>572749.22000002861</v>
      </c>
      <c r="I18" s="32">
        <f>H18/G18</f>
        <v>1.6080522485269913E-3</v>
      </c>
      <c r="J18" s="24"/>
      <c r="K18" s="24"/>
      <c r="L18" s="24"/>
      <c r="O18" s="44"/>
    </row>
    <row r="19" spans="1:15" x14ac:dyDescent="0.25">
      <c r="A19" s="24"/>
      <c r="B19" s="30" t="s">
        <v>4</v>
      </c>
      <c r="C19" s="30" t="s">
        <v>4</v>
      </c>
      <c r="D19" s="30" t="s">
        <v>4</v>
      </c>
      <c r="E19" s="31" t="s">
        <v>4</v>
      </c>
      <c r="F19" s="31" t="s">
        <v>4</v>
      </c>
      <c r="G19" s="31" t="s">
        <v>4</v>
      </c>
      <c r="H19" s="31" t="s">
        <v>4</v>
      </c>
      <c r="I19" s="31" t="s">
        <v>4</v>
      </c>
      <c r="J19" s="24"/>
      <c r="K19" s="24"/>
      <c r="L19" s="24"/>
    </row>
    <row r="20" spans="1:15" x14ac:dyDescent="0.25">
      <c r="A20" s="18" t="s">
        <v>13</v>
      </c>
      <c r="B20" s="20">
        <f>SUM(B15:B18)</f>
        <v>950862646.32999992</v>
      </c>
      <c r="C20" s="20">
        <f t="shared" ref="C20:H20" si="5">SUM(C15:C18)</f>
        <v>859006701.28999996</v>
      </c>
      <c r="D20" s="20">
        <f t="shared" si="5"/>
        <v>91855945.039999977</v>
      </c>
      <c r="E20" s="32">
        <f>D20/C20</f>
        <v>0.10693274557934966</v>
      </c>
      <c r="F20" s="20">
        <f t="shared" si="5"/>
        <v>4211213976.6100001</v>
      </c>
      <c r="G20" s="20">
        <f t="shared" si="5"/>
        <v>3675089049.46</v>
      </c>
      <c r="H20" s="20">
        <f t="shared" si="5"/>
        <v>536124927.15000004</v>
      </c>
      <c r="I20" s="32">
        <f>H20/G20</f>
        <v>0.14588079905948828</v>
      </c>
      <c r="J20" s="24"/>
      <c r="K20" s="24"/>
      <c r="L20" s="24"/>
    </row>
    <row r="21" spans="1:15" x14ac:dyDescent="0.25">
      <c r="A21" s="18"/>
      <c r="B21" s="20"/>
      <c r="C21" s="20"/>
      <c r="D21" s="20"/>
      <c r="E21" s="32"/>
      <c r="F21" s="33"/>
      <c r="G21" s="33"/>
      <c r="H21" s="33"/>
      <c r="I21" s="32"/>
      <c r="J21" s="24"/>
      <c r="K21" s="24"/>
      <c r="L21" s="24"/>
    </row>
    <row r="22" spans="1:15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</row>
    <row r="23" spans="1:15" x14ac:dyDescent="0.25">
      <c r="A23" s="14" t="s">
        <v>86</v>
      </c>
      <c r="B23" s="20"/>
      <c r="C23" s="20"/>
      <c r="D23" s="20"/>
      <c r="E23" s="32"/>
      <c r="F23" s="33"/>
      <c r="G23" s="33"/>
      <c r="H23" s="33"/>
      <c r="I23" s="32"/>
      <c r="J23" s="24"/>
      <c r="K23" s="24"/>
      <c r="L23" s="24"/>
    </row>
    <row r="24" spans="1:15" x14ac:dyDescent="0.25">
      <c r="A24" s="37" t="s">
        <v>37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</row>
    <row r="25" spans="1:15" x14ac:dyDescent="0.25">
      <c r="A25" s="18" t="s">
        <v>16</v>
      </c>
      <c r="B25" s="20">
        <f>525274.38+34727.58+8929664.42</f>
        <v>9489666.379999999</v>
      </c>
      <c r="C25" s="20">
        <v>13583406.380000001</v>
      </c>
      <c r="D25" s="20">
        <f>B25-C25</f>
        <v>-4093740.0000000019</v>
      </c>
      <c r="E25" s="32">
        <f>D25/C25</f>
        <v>-0.30137801119073943</v>
      </c>
      <c r="F25" s="33">
        <v>46190607.760000005</v>
      </c>
      <c r="G25" s="33">
        <v>61272834.080000006</v>
      </c>
      <c r="H25" s="33">
        <f>F25-G25</f>
        <v>-15082226.32</v>
      </c>
      <c r="I25" s="32">
        <f>H25/G25</f>
        <v>-0.24614866517040987</v>
      </c>
      <c r="J25" s="24"/>
      <c r="K25" s="24"/>
      <c r="L25" s="24"/>
    </row>
    <row r="26" spans="1:15" x14ac:dyDescent="0.25">
      <c r="A26" s="18" t="s">
        <v>17</v>
      </c>
      <c r="B26" s="20">
        <v>6017616.9699999997</v>
      </c>
      <c r="C26" s="20">
        <v>2412406.7599999998</v>
      </c>
      <c r="D26" s="20">
        <f t="shared" ref="D26:D34" si="6">B26-C26</f>
        <v>3605210.21</v>
      </c>
      <c r="E26" s="32">
        <f t="shared" ref="E26:E31" si="7">D26/C26</f>
        <v>1.4944454101927656</v>
      </c>
      <c r="F26" s="33">
        <v>21077666.449999999</v>
      </c>
      <c r="G26" s="33">
        <v>13065974.1</v>
      </c>
      <c r="H26" s="33">
        <f t="shared" ref="H26:H34" si="8">F26-G26</f>
        <v>8011692.3499999996</v>
      </c>
      <c r="I26" s="32">
        <f t="shared" ref="I26:I31" si="9">H26/G26</f>
        <v>0.61317222035515895</v>
      </c>
      <c r="J26" s="24"/>
      <c r="K26" s="24"/>
      <c r="L26" s="24"/>
    </row>
    <row r="27" spans="1:15" x14ac:dyDescent="0.25">
      <c r="A27" s="18" t="s">
        <v>18</v>
      </c>
      <c r="B27" s="20">
        <f>330008.01+99045.96+3794024.7</f>
        <v>4223078.67</v>
      </c>
      <c r="C27" s="20">
        <v>4061089.5</v>
      </c>
      <c r="D27" s="20">
        <f t="shared" si="6"/>
        <v>161989.16999999993</v>
      </c>
      <c r="E27" s="32">
        <f t="shared" si="7"/>
        <v>3.98881063813048E-2</v>
      </c>
      <c r="F27" s="33">
        <v>27497783.359999999</v>
      </c>
      <c r="G27" s="33">
        <v>16937472.43</v>
      </c>
      <c r="H27" s="33">
        <f t="shared" si="8"/>
        <v>10560310.93</v>
      </c>
      <c r="I27" s="32">
        <f t="shared" si="9"/>
        <v>0.62348800705915008</v>
      </c>
      <c r="J27" s="24"/>
      <c r="K27" s="24"/>
      <c r="L27" s="24"/>
    </row>
    <row r="28" spans="1:15" x14ac:dyDescent="0.25">
      <c r="A28" s="18" t="s">
        <v>19</v>
      </c>
      <c r="B28" s="20">
        <v>171113663.05000001</v>
      </c>
      <c r="C28" s="20">
        <v>165315530.86999997</v>
      </c>
      <c r="D28" s="20">
        <f t="shared" si="6"/>
        <v>5798132.180000037</v>
      </c>
      <c r="E28" s="32">
        <f t="shared" ref="E28:E34" si="10">IF(C28=0,0,D28/C28)</f>
        <v>3.5073124403293625E-2</v>
      </c>
      <c r="F28" s="33">
        <v>330024184.87</v>
      </c>
      <c r="G28" s="33">
        <v>308831953.99000001</v>
      </c>
      <c r="H28" s="33">
        <f t="shared" si="8"/>
        <v>21192230.879999995</v>
      </c>
      <c r="I28" s="32">
        <f>H28/G28</f>
        <v>6.8620589955812022E-2</v>
      </c>
      <c r="J28" s="24"/>
      <c r="K28" s="24"/>
      <c r="L28" s="24"/>
    </row>
    <row r="29" spans="1:15" x14ac:dyDescent="0.25">
      <c r="A29" s="18" t="s">
        <v>20</v>
      </c>
      <c r="B29" s="20">
        <f>171435.49</f>
        <v>171435.49</v>
      </c>
      <c r="C29" s="20">
        <v>276496.3</v>
      </c>
      <c r="D29" s="20">
        <f t="shared" si="6"/>
        <v>-105060.81</v>
      </c>
      <c r="E29" s="32">
        <f t="shared" si="7"/>
        <v>-0.37997184772454462</v>
      </c>
      <c r="F29" s="33">
        <v>1158131.73</v>
      </c>
      <c r="G29" s="33">
        <v>1191880.08</v>
      </c>
      <c r="H29" s="33">
        <f t="shared" si="8"/>
        <v>-33748.350000000093</v>
      </c>
      <c r="I29" s="32">
        <f t="shared" si="9"/>
        <v>-2.8315222786507256E-2</v>
      </c>
      <c r="J29" s="24"/>
      <c r="K29" s="24"/>
      <c r="L29" s="24"/>
    </row>
    <row r="30" spans="1:15" x14ac:dyDescent="0.25">
      <c r="A30" s="18" t="s">
        <v>38</v>
      </c>
      <c r="B30" s="20">
        <f>21750030.51+24808.9</f>
        <v>21774839.41</v>
      </c>
      <c r="C30" s="20">
        <v>16493141.32</v>
      </c>
      <c r="D30" s="20">
        <f t="shared" si="6"/>
        <v>5281698.09</v>
      </c>
      <c r="E30" s="32">
        <f t="shared" si="10"/>
        <v>0.32023602948185981</v>
      </c>
      <c r="F30" s="33">
        <v>38748733.170000002</v>
      </c>
      <c r="G30" s="33">
        <v>40492621.490000002</v>
      </c>
      <c r="H30" s="33">
        <f t="shared" si="8"/>
        <v>-1743888.3200000003</v>
      </c>
      <c r="I30" s="32">
        <f>H30/G30</f>
        <v>-4.3066817010863775E-2</v>
      </c>
      <c r="J30" s="24"/>
      <c r="K30" s="24"/>
      <c r="L30" s="24"/>
    </row>
    <row r="31" spans="1:15" x14ac:dyDescent="0.25">
      <c r="A31" s="18" t="s">
        <v>22</v>
      </c>
      <c r="B31" s="20">
        <v>6526456.25</v>
      </c>
      <c r="C31" s="20">
        <v>18869974.280000001</v>
      </c>
      <c r="D31" s="20">
        <f t="shared" si="6"/>
        <v>-12343518.030000001</v>
      </c>
      <c r="E31" s="32">
        <f t="shared" si="7"/>
        <v>-0.65413539238803886</v>
      </c>
      <c r="F31" s="33">
        <v>62452116.439999998</v>
      </c>
      <c r="G31" s="33">
        <v>43858799.5</v>
      </c>
      <c r="H31" s="33">
        <f t="shared" si="8"/>
        <v>18593316.939999998</v>
      </c>
      <c r="I31" s="32">
        <f t="shared" si="9"/>
        <v>0.42393583846270116</v>
      </c>
      <c r="J31" s="24"/>
      <c r="K31" s="24"/>
      <c r="L31" s="24"/>
    </row>
    <row r="32" spans="1:15" x14ac:dyDescent="0.25">
      <c r="A32" s="18" t="s">
        <v>23</v>
      </c>
      <c r="B32" s="20">
        <v>464248.75</v>
      </c>
      <c r="C32" s="20">
        <v>530250</v>
      </c>
      <c r="D32" s="20">
        <f t="shared" si="6"/>
        <v>-66001.25</v>
      </c>
      <c r="E32" s="32">
        <f t="shared" si="10"/>
        <v>-0.12447194719471948</v>
      </c>
      <c r="F32" s="33">
        <v>761748.75</v>
      </c>
      <c r="G32" s="33">
        <v>934255</v>
      </c>
      <c r="H32" s="33">
        <f t="shared" si="8"/>
        <v>-172506.25</v>
      </c>
      <c r="I32" s="32">
        <f>H32/G32</f>
        <v>-0.18464578728505601</v>
      </c>
      <c r="J32" s="24"/>
      <c r="K32" s="24"/>
      <c r="L32" s="24"/>
    </row>
    <row r="33" spans="1:12" x14ac:dyDescent="0.25">
      <c r="A33" s="18" t="s">
        <v>49</v>
      </c>
      <c r="B33" s="20">
        <v>0</v>
      </c>
      <c r="C33" s="20">
        <v>71535821.079999998</v>
      </c>
      <c r="D33" s="20">
        <f t="shared" si="6"/>
        <v>-71535821.079999998</v>
      </c>
      <c r="E33" s="32">
        <f t="shared" si="10"/>
        <v>-1</v>
      </c>
      <c r="F33" s="33">
        <v>0</v>
      </c>
      <c r="G33" s="33">
        <v>71511543.319999993</v>
      </c>
      <c r="H33" s="33">
        <f t="shared" si="8"/>
        <v>-71511543.319999993</v>
      </c>
      <c r="I33" s="32">
        <f>H33/G33</f>
        <v>-1</v>
      </c>
      <c r="J33" s="24"/>
      <c r="K33" s="24"/>
      <c r="L33" s="24"/>
    </row>
    <row r="34" spans="1:12" x14ac:dyDescent="0.25">
      <c r="A34" s="18" t="s">
        <v>24</v>
      </c>
      <c r="B34" s="20">
        <v>30141781.969999999</v>
      </c>
      <c r="C34" s="20">
        <v>33317234.969999999</v>
      </c>
      <c r="D34" s="20">
        <f t="shared" si="6"/>
        <v>-3175453</v>
      </c>
      <c r="E34" s="32">
        <f t="shared" si="10"/>
        <v>-9.5309619866693285E-2</v>
      </c>
      <c r="F34" s="33">
        <v>60732643.849999994</v>
      </c>
      <c r="G34" s="33">
        <v>63879183.18</v>
      </c>
      <c r="H34" s="33">
        <f t="shared" si="8"/>
        <v>-3146539.3300000057</v>
      </c>
      <c r="I34" s="32">
        <f>H34/G34</f>
        <v>-4.9257663817234891E-2</v>
      </c>
      <c r="J34" s="24"/>
      <c r="K34" s="24"/>
      <c r="L34" s="24"/>
    </row>
    <row r="35" spans="1:12" x14ac:dyDescent="0.25">
      <c r="A35" s="18" t="s">
        <v>25</v>
      </c>
      <c r="B35" s="21" t="s">
        <v>67</v>
      </c>
      <c r="C35" s="21" t="s">
        <v>67</v>
      </c>
      <c r="D35" s="21" t="s">
        <v>43</v>
      </c>
      <c r="E35" s="21" t="s">
        <v>42</v>
      </c>
      <c r="F35" s="21" t="s">
        <v>41</v>
      </c>
      <c r="G35" s="38" t="s">
        <v>68</v>
      </c>
      <c r="H35" s="21" t="s">
        <v>40</v>
      </c>
      <c r="I35" s="21" t="s">
        <v>39</v>
      </c>
      <c r="J35" s="24"/>
      <c r="K35" s="24"/>
      <c r="L35" s="24"/>
    </row>
    <row r="36" spans="1:12" x14ac:dyDescent="0.25">
      <c r="A36" s="18" t="s">
        <v>26</v>
      </c>
      <c r="B36" s="20">
        <f>2104983.55+118638.96+268208.88</f>
        <v>2491831.3899999997</v>
      </c>
      <c r="C36" s="20">
        <v>6120944.6399999997</v>
      </c>
      <c r="D36" s="20">
        <f>B36-C36</f>
        <v>-3629113.25</v>
      </c>
      <c r="E36" s="32">
        <f>D36/C36</f>
        <v>-0.5929008451218406</v>
      </c>
      <c r="F36" s="33">
        <v>14827142.739999998</v>
      </c>
      <c r="G36" s="33">
        <v>17298070.309999999</v>
      </c>
      <c r="H36" s="33">
        <f>F36-G36</f>
        <v>-2470927.5700000003</v>
      </c>
      <c r="I36" s="32">
        <f>H36/G36</f>
        <v>-0.14284411646607537</v>
      </c>
      <c r="J36" s="24"/>
      <c r="K36" s="24"/>
      <c r="L36" s="24"/>
    </row>
    <row r="37" spans="1:12" x14ac:dyDescent="0.25">
      <c r="A37" s="18" t="s">
        <v>27</v>
      </c>
      <c r="B37" s="20">
        <f>16477640.89+167972.9+1632520.44</f>
        <v>18278134.23</v>
      </c>
      <c r="C37" s="20">
        <v>20089217.760000002</v>
      </c>
      <c r="D37" s="20">
        <f>B37-C37</f>
        <v>-1811083.5300000012</v>
      </c>
      <c r="E37" s="32">
        <f>D37/C37</f>
        <v>-9.0152018442753001E-2</v>
      </c>
      <c r="F37" s="33">
        <v>105096393.71999998</v>
      </c>
      <c r="G37" s="33">
        <v>99720251.270000011</v>
      </c>
      <c r="H37" s="33">
        <f>F37-G37</f>
        <v>5376142.4499999732</v>
      </c>
      <c r="I37" s="32">
        <f>H37/G37</f>
        <v>5.3912243315990718E-2</v>
      </c>
      <c r="J37" s="24"/>
      <c r="K37" s="24"/>
      <c r="L37" s="24"/>
    </row>
    <row r="38" spans="1:12" x14ac:dyDescent="0.25">
      <c r="A38" s="18" t="s">
        <v>44</v>
      </c>
      <c r="B38" s="20">
        <v>3636349.17</v>
      </c>
      <c r="C38" s="20">
        <v>7615502.9400000004</v>
      </c>
      <c r="D38" s="20">
        <f>B38-C38</f>
        <v>-3979153.7700000005</v>
      </c>
      <c r="E38" s="32">
        <f>D38/C38</f>
        <v>-0.52250702302269747</v>
      </c>
      <c r="F38" s="33">
        <v>22337716.130000003</v>
      </c>
      <c r="G38" s="33">
        <v>21963628.23</v>
      </c>
      <c r="H38" s="33">
        <f>F38-G38</f>
        <v>374087.90000000224</v>
      </c>
      <c r="I38" s="32">
        <f>H38/G38</f>
        <v>1.7032154072296562E-2</v>
      </c>
      <c r="J38" s="24"/>
      <c r="K38" s="24"/>
      <c r="L38" s="24"/>
    </row>
    <row r="39" spans="1:12" x14ac:dyDescent="0.25">
      <c r="A39" s="18" t="s">
        <v>45</v>
      </c>
      <c r="B39" s="20">
        <v>3053542.94</v>
      </c>
      <c r="C39" s="20">
        <v>1559160.5</v>
      </c>
      <c r="D39" s="20">
        <f>B39-C39</f>
        <v>1494382.44</v>
      </c>
      <c r="E39" s="32">
        <f>D39/C39</f>
        <v>0.95845324455051284</v>
      </c>
      <c r="F39" s="33">
        <v>102464892.69</v>
      </c>
      <c r="G39" s="33">
        <v>19690821.27</v>
      </c>
      <c r="H39" s="33">
        <f>F39-G39</f>
        <v>82774071.420000002</v>
      </c>
      <c r="I39" s="32">
        <f>H39/G39</f>
        <v>4.2036881186926749</v>
      </c>
      <c r="J39" s="24"/>
      <c r="K39" s="24"/>
      <c r="L39" s="24"/>
    </row>
    <row r="40" spans="1:12" x14ac:dyDescent="0.25">
      <c r="A40" s="18" t="s">
        <v>46</v>
      </c>
      <c r="B40" s="20">
        <f>4313239.2</f>
        <v>4313239.2</v>
      </c>
      <c r="C40" s="20">
        <v>6001103.3799999999</v>
      </c>
      <c r="D40" s="20">
        <f t="shared" ref="D40:D41" si="11">B40-C40</f>
        <v>-1687864.1799999997</v>
      </c>
      <c r="E40" s="32">
        <f t="shared" ref="E40:E41" si="12">D40/C40</f>
        <v>-0.28125897407886341</v>
      </c>
      <c r="F40" s="33">
        <v>33807240.020000003</v>
      </c>
      <c r="G40" s="33">
        <v>36564374.730000004</v>
      </c>
      <c r="H40" s="33">
        <f t="shared" ref="H40:H41" si="13">F40-G40</f>
        <v>-2757134.7100000009</v>
      </c>
      <c r="I40" s="32">
        <f t="shared" ref="I40:I41" si="14">H40/G40</f>
        <v>-7.5404946217714264E-2</v>
      </c>
      <c r="J40" s="24"/>
      <c r="K40" s="24"/>
      <c r="L40" s="24"/>
    </row>
    <row r="41" spans="1:12" x14ac:dyDescent="0.25">
      <c r="A41" s="18" t="s">
        <v>47</v>
      </c>
      <c r="B41" s="20">
        <f>2278854.39</f>
        <v>2278854.39</v>
      </c>
      <c r="C41" s="20">
        <v>3034052.85</v>
      </c>
      <c r="D41" s="20">
        <f t="shared" si="11"/>
        <v>-755198.46</v>
      </c>
      <c r="E41" s="32">
        <f t="shared" si="12"/>
        <v>-0.24890748359904144</v>
      </c>
      <c r="F41" s="33">
        <v>16814401</v>
      </c>
      <c r="G41" s="33">
        <v>17171457.68</v>
      </c>
      <c r="H41" s="33">
        <f t="shared" si="13"/>
        <v>-357056.6799999997</v>
      </c>
      <c r="I41" s="32">
        <f t="shared" si="14"/>
        <v>-2.0793615000773754E-2</v>
      </c>
      <c r="J41" s="24"/>
      <c r="K41" s="24"/>
      <c r="L41" s="24"/>
    </row>
    <row r="42" spans="1:12" x14ac:dyDescent="0.25">
      <c r="A42" s="24"/>
      <c r="B42" s="20"/>
      <c r="C42" s="24"/>
      <c r="D42" s="20"/>
      <c r="E42" s="32"/>
      <c r="F42" s="33"/>
      <c r="G42" s="33"/>
      <c r="H42" s="33"/>
      <c r="I42" s="32"/>
      <c r="J42" s="24"/>
      <c r="K42" s="24"/>
      <c r="L42" s="24"/>
    </row>
    <row r="43" spans="1:12" x14ac:dyDescent="0.25">
      <c r="A43" s="18" t="s">
        <v>28</v>
      </c>
      <c r="B43" s="30" t="s">
        <v>4</v>
      </c>
      <c r="C43" s="30" t="s">
        <v>4</v>
      </c>
      <c r="D43" s="30" t="s">
        <v>4</v>
      </c>
      <c r="E43" s="31" t="s">
        <v>4</v>
      </c>
      <c r="F43" s="31" t="s">
        <v>4</v>
      </c>
      <c r="G43" s="31" t="s">
        <v>4</v>
      </c>
      <c r="H43" s="31" t="s">
        <v>4</v>
      </c>
      <c r="I43" s="31" t="s">
        <v>4</v>
      </c>
      <c r="J43" s="24"/>
      <c r="K43" s="24"/>
      <c r="L43" s="24"/>
    </row>
    <row r="44" spans="1:12" x14ac:dyDescent="0.25">
      <c r="A44" s="24"/>
      <c r="B44" s="20">
        <f>SUM(B25:B41)</f>
        <v>283974738.25999999</v>
      </c>
      <c r="C44" s="20">
        <f t="shared" ref="C44:H44" si="15">SUM(C25:C41)</f>
        <v>370815333.53000003</v>
      </c>
      <c r="D44" s="20">
        <f t="shared" si="15"/>
        <v>-86840595.269999966</v>
      </c>
      <c r="E44" s="32">
        <f>D44/C44</f>
        <v>-0.23418825333708676</v>
      </c>
      <c r="F44" s="20">
        <f t="shared" si="15"/>
        <v>883991402.68000007</v>
      </c>
      <c r="G44" s="20">
        <f t="shared" si="15"/>
        <v>834385120.65999985</v>
      </c>
      <c r="H44" s="20">
        <f t="shared" si="15"/>
        <v>49606282.019999966</v>
      </c>
      <c r="I44" s="32">
        <f>H44/G44</f>
        <v>5.9452500759794621E-2</v>
      </c>
      <c r="J44" s="24"/>
      <c r="K44" s="24"/>
      <c r="L44" s="24"/>
    </row>
    <row r="45" spans="1:12" x14ac:dyDescent="0.25">
      <c r="A45" s="40" t="s">
        <v>29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</row>
    <row r="46" spans="1:12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</row>
    <row r="48" spans="1:12" x14ac:dyDescent="0.25">
      <c r="A48" s="24"/>
      <c r="B48" s="20"/>
      <c r="C48" s="20"/>
      <c r="D48" s="20"/>
      <c r="E48" s="24"/>
      <c r="F48" s="33"/>
      <c r="G48" s="33"/>
      <c r="H48" s="33"/>
      <c r="I48" s="24"/>
      <c r="J48" s="24"/>
      <c r="K48" s="24"/>
      <c r="L48" s="24"/>
    </row>
    <row r="49" spans="1:12" x14ac:dyDescent="0.25">
      <c r="A49" s="24"/>
      <c r="B49" s="24"/>
      <c r="C49" s="20"/>
      <c r="D49" s="24"/>
      <c r="E49" s="24"/>
      <c r="F49" s="24"/>
      <c r="G49" s="24"/>
      <c r="H49" s="24"/>
      <c r="I49" s="24"/>
      <c r="J49" s="24"/>
      <c r="K49" s="24"/>
      <c r="L49" s="24"/>
    </row>
    <row r="53" spans="1:12" x14ac:dyDescent="0.25">
      <c r="B53" s="20"/>
      <c r="C53" s="20"/>
      <c r="D53" s="20"/>
      <c r="E53" s="24"/>
      <c r="F53" s="33"/>
      <c r="G53" s="33"/>
      <c r="H53" s="33"/>
      <c r="I53" s="24"/>
      <c r="J53" s="24"/>
      <c r="K53" s="24"/>
      <c r="L53" s="24"/>
    </row>
  </sheetData>
  <mergeCells count="2">
    <mergeCell ref="A1:I1"/>
    <mergeCell ref="A2:I2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72ED9-374B-4672-91F2-DD49E84AE3AD}">
  <dimension ref="A1:L53"/>
  <sheetViews>
    <sheetView zoomScale="85" zoomScaleNormal="85" workbookViewId="0">
      <selection sqref="A1:I1"/>
    </sheetView>
  </sheetViews>
  <sheetFormatPr defaultRowHeight="15" x14ac:dyDescent="0.25"/>
  <cols>
    <col min="1" max="1" width="72.5703125" bestFit="1" customWidth="1"/>
    <col min="2" max="3" width="17.42578125" bestFit="1" customWidth="1"/>
    <col min="4" max="4" width="14.42578125" customWidth="1"/>
    <col min="5" max="5" width="11.28515625" customWidth="1"/>
    <col min="6" max="6" width="15.85546875" customWidth="1"/>
    <col min="7" max="7" width="15.7109375" customWidth="1"/>
    <col min="8" max="8" width="15" bestFit="1" customWidth="1"/>
    <col min="9" max="9" width="10.7109375" bestFit="1" customWidth="1"/>
    <col min="14" max="14" width="15.5703125" bestFit="1" customWidth="1"/>
  </cols>
  <sheetData>
    <row r="1" spans="1:12" ht="18" x14ac:dyDescent="0.2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0"/>
      <c r="K1" s="24"/>
      <c r="L1" s="24"/>
    </row>
    <row r="2" spans="1:12" x14ac:dyDescent="0.25">
      <c r="A2" s="53" t="s">
        <v>93</v>
      </c>
      <c r="B2" s="53"/>
      <c r="C2" s="53"/>
      <c r="D2" s="53"/>
      <c r="E2" s="53"/>
      <c r="F2" s="53"/>
      <c r="G2" s="53"/>
      <c r="H2" s="53"/>
      <c r="I2" s="53"/>
      <c r="J2" s="27"/>
      <c r="K2" s="24"/>
      <c r="L2" s="24"/>
    </row>
    <row r="3" spans="1:12" x14ac:dyDescent="0.25">
      <c r="A3" s="23"/>
      <c r="B3" s="24"/>
      <c r="C3" s="25"/>
      <c r="D3" s="24"/>
      <c r="E3" s="24"/>
      <c r="F3" s="24"/>
      <c r="G3" s="24"/>
      <c r="H3" s="24"/>
      <c r="I3" s="24"/>
      <c r="J3" s="24"/>
      <c r="K3" s="24"/>
      <c r="L3" s="24"/>
    </row>
    <row r="4" spans="1:12" x14ac:dyDescent="0.25">
      <c r="A4" s="23"/>
      <c r="B4" s="24"/>
      <c r="C4" s="24"/>
      <c r="D4" s="26" t="s">
        <v>30</v>
      </c>
      <c r="E4" s="24"/>
      <c r="F4" s="27" t="s">
        <v>31</v>
      </c>
      <c r="G4" s="27" t="s">
        <v>32</v>
      </c>
      <c r="H4" s="28" t="s">
        <v>30</v>
      </c>
      <c r="I4" s="24"/>
      <c r="J4" s="24"/>
      <c r="K4" s="24"/>
      <c r="L4" s="24"/>
    </row>
    <row r="5" spans="1:12" x14ac:dyDescent="0.25">
      <c r="A5" s="24"/>
      <c r="B5" s="29" t="s">
        <v>92</v>
      </c>
      <c r="C5" s="26" t="s">
        <v>57</v>
      </c>
      <c r="D5" s="25" t="s">
        <v>33</v>
      </c>
      <c r="E5" s="27" t="s">
        <v>34</v>
      </c>
      <c r="F5" s="27" t="s">
        <v>35</v>
      </c>
      <c r="G5" s="27" t="s">
        <v>35</v>
      </c>
      <c r="H5" s="27" t="s">
        <v>33</v>
      </c>
      <c r="I5" s="27" t="s">
        <v>34</v>
      </c>
      <c r="J5" s="24"/>
      <c r="K5" s="24"/>
      <c r="L5" s="24"/>
    </row>
    <row r="6" spans="1:12" x14ac:dyDescent="0.25">
      <c r="A6" s="24"/>
      <c r="B6" s="30" t="s">
        <v>4</v>
      </c>
      <c r="C6" s="30" t="s">
        <v>4</v>
      </c>
      <c r="D6" s="30" t="s">
        <v>4</v>
      </c>
      <c r="E6" s="31" t="s">
        <v>4</v>
      </c>
      <c r="F6" s="31" t="s">
        <v>4</v>
      </c>
      <c r="G6" s="31" t="s">
        <v>4</v>
      </c>
      <c r="H6" s="31" t="s">
        <v>4</v>
      </c>
      <c r="I6" s="31" t="s">
        <v>4</v>
      </c>
      <c r="J6" s="24"/>
      <c r="K6" s="24"/>
      <c r="L6" s="24"/>
    </row>
    <row r="7" spans="1:12" x14ac:dyDescent="0.25">
      <c r="A7" s="14" t="s">
        <v>91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</row>
    <row r="8" spans="1:12" x14ac:dyDescent="0.25">
      <c r="A8" s="14" t="s">
        <v>36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</row>
    <row r="9" spans="1:12" x14ac:dyDescent="0.25">
      <c r="A9" s="1" t="s">
        <v>5</v>
      </c>
      <c r="B9" s="20">
        <v>146270567.41</v>
      </c>
      <c r="C9" s="20">
        <v>136588343.22</v>
      </c>
      <c r="D9" s="20">
        <v>9682224.1899999976</v>
      </c>
      <c r="E9" s="32">
        <v>7.0886167602201899E-2</v>
      </c>
      <c r="F9" s="33">
        <v>1116592377.4100001</v>
      </c>
      <c r="G9" s="33">
        <v>956801332.43999994</v>
      </c>
      <c r="H9" s="33">
        <v>159791044.97000015</v>
      </c>
      <c r="I9" s="32">
        <v>0.16700545824127025</v>
      </c>
      <c r="J9" s="24"/>
      <c r="K9" s="24"/>
      <c r="L9" s="24"/>
    </row>
    <row r="10" spans="1:12" x14ac:dyDescent="0.25">
      <c r="A10" s="1" t="s">
        <v>6</v>
      </c>
      <c r="B10" s="20">
        <v>184554514.25999999</v>
      </c>
      <c r="C10" s="20">
        <v>176901568.63</v>
      </c>
      <c r="D10" s="20">
        <v>7652945.6299999952</v>
      </c>
      <c r="E10" s="32">
        <v>4.3261038832315725E-2</v>
      </c>
      <c r="F10" s="33">
        <v>1397505358.4200001</v>
      </c>
      <c r="G10" s="33">
        <v>1219240733.9499998</v>
      </c>
      <c r="H10" s="33">
        <v>178264624.47000027</v>
      </c>
      <c r="I10" s="32">
        <v>0.14620953803968853</v>
      </c>
      <c r="J10" s="24"/>
      <c r="K10" s="24"/>
      <c r="L10" s="24"/>
    </row>
    <row r="11" spans="1:12" x14ac:dyDescent="0.25">
      <c r="A11" s="1" t="s">
        <v>7</v>
      </c>
      <c r="B11" s="20">
        <v>34935669.340000004</v>
      </c>
      <c r="C11" s="20">
        <v>34019843.439999998</v>
      </c>
      <c r="D11" s="20">
        <v>915825.90000000596</v>
      </c>
      <c r="E11" s="32">
        <v>2.6920344345946996E-2</v>
      </c>
      <c r="F11" s="33">
        <v>265932875.03000003</v>
      </c>
      <c r="G11" s="33">
        <v>234334125.06000003</v>
      </c>
      <c r="H11" s="33">
        <v>31598749.969999999</v>
      </c>
      <c r="I11" s="32">
        <v>0.13484485011267267</v>
      </c>
      <c r="J11" s="24"/>
      <c r="K11" s="24"/>
      <c r="L11" s="24"/>
    </row>
    <row r="12" spans="1:12" x14ac:dyDescent="0.25">
      <c r="A12" s="1" t="s">
        <v>8</v>
      </c>
      <c r="B12" s="20">
        <v>122264750.09</v>
      </c>
      <c r="C12" s="20">
        <v>119040623.23</v>
      </c>
      <c r="D12" s="20">
        <v>3224126.8599999994</v>
      </c>
      <c r="E12" s="32">
        <v>2.7084257226800804E-2</v>
      </c>
      <c r="F12" s="33">
        <v>930715639.81999993</v>
      </c>
      <c r="G12" s="33">
        <v>819967928.8900001</v>
      </c>
      <c r="H12" s="33">
        <v>110747710.92999983</v>
      </c>
      <c r="I12" s="32">
        <v>0.13506346654303938</v>
      </c>
      <c r="J12" s="24"/>
      <c r="K12" s="24"/>
      <c r="L12" s="24"/>
    </row>
    <row r="13" spans="1:12" x14ac:dyDescent="0.25">
      <c r="A13" s="1" t="s">
        <v>9</v>
      </c>
      <c r="B13" s="20">
        <v>95895575.069999993</v>
      </c>
      <c r="C13" s="20">
        <v>93588767.469999999</v>
      </c>
      <c r="D13" s="20">
        <v>2306807.599999994</v>
      </c>
      <c r="E13" s="32">
        <v>2.4648338282042707E-2</v>
      </c>
      <c r="F13" s="33">
        <v>727574538.6500001</v>
      </c>
      <c r="G13" s="33">
        <v>648562570.98000014</v>
      </c>
      <c r="H13" s="33">
        <v>79011967.669999957</v>
      </c>
      <c r="I13" s="32">
        <v>0.12182628354672115</v>
      </c>
      <c r="J13" s="24"/>
      <c r="K13" s="24"/>
      <c r="L13" s="24"/>
    </row>
    <row r="14" spans="1:12" x14ac:dyDescent="0.25">
      <c r="A14" s="24"/>
      <c r="B14" s="30" t="s">
        <v>4</v>
      </c>
      <c r="C14" s="30" t="s">
        <v>4</v>
      </c>
      <c r="D14" s="30" t="s">
        <v>4</v>
      </c>
      <c r="E14" s="31" t="s">
        <v>4</v>
      </c>
      <c r="F14" s="31" t="s">
        <v>4</v>
      </c>
      <c r="G14" s="31" t="s">
        <v>4</v>
      </c>
      <c r="H14" s="31" t="s">
        <v>4</v>
      </c>
      <c r="I14" s="31" t="s">
        <v>4</v>
      </c>
      <c r="J14" s="24"/>
      <c r="K14" s="24"/>
      <c r="L14" s="24"/>
    </row>
    <row r="15" spans="1:12" x14ac:dyDescent="0.25">
      <c r="A15" s="18" t="s">
        <v>10</v>
      </c>
      <c r="B15" s="34">
        <v>583921076.17000008</v>
      </c>
      <c r="C15" s="34">
        <v>560139145.99000001</v>
      </c>
      <c r="D15" s="34">
        <v>23781930.179999992</v>
      </c>
      <c r="E15" s="35">
        <v>4.2457182916518683E-2</v>
      </c>
      <c r="F15" s="36">
        <v>4438320789.3299999</v>
      </c>
      <c r="G15" s="36">
        <v>3878906691.3200002</v>
      </c>
      <c r="H15" s="36">
        <v>559414098.01000023</v>
      </c>
      <c r="I15" s="35">
        <v>0.14421952950346181</v>
      </c>
      <c r="J15" s="18"/>
      <c r="K15" s="24"/>
      <c r="L15" s="24"/>
    </row>
    <row r="16" spans="1:12" x14ac:dyDescent="0.25">
      <c r="A16" s="24"/>
      <c r="B16" s="20"/>
      <c r="C16" s="20"/>
      <c r="D16" s="24"/>
      <c r="E16" s="32"/>
      <c r="F16" s="24"/>
      <c r="G16" s="24"/>
      <c r="H16" s="24"/>
      <c r="I16" s="24"/>
      <c r="J16" s="24"/>
      <c r="K16" s="24"/>
      <c r="L16" s="24"/>
    </row>
    <row r="17" spans="1:12" x14ac:dyDescent="0.25">
      <c r="A17" s="1" t="s">
        <v>11</v>
      </c>
      <c r="B17" s="20"/>
      <c r="C17" s="20">
        <v>0</v>
      </c>
      <c r="D17" s="20">
        <v>0</v>
      </c>
      <c r="E17" s="32">
        <v>0</v>
      </c>
      <c r="F17" s="33">
        <v>65761.53</v>
      </c>
      <c r="G17" s="33">
        <v>145751.43</v>
      </c>
      <c r="H17" s="33">
        <v>-79989.899999999994</v>
      </c>
      <c r="I17" s="32">
        <v>-0.54881039589114156</v>
      </c>
      <c r="J17" s="24"/>
      <c r="K17" s="24"/>
      <c r="L17" s="24"/>
    </row>
    <row r="18" spans="1:12" x14ac:dyDescent="0.25">
      <c r="A18" s="18" t="s">
        <v>12</v>
      </c>
      <c r="B18" s="20"/>
      <c r="C18" s="20">
        <v>0</v>
      </c>
      <c r="D18" s="20">
        <v>0</v>
      </c>
      <c r="E18" s="32">
        <v>0</v>
      </c>
      <c r="F18" s="33">
        <v>356748501.92000002</v>
      </c>
      <c r="G18" s="33">
        <v>356175752.69999999</v>
      </c>
      <c r="H18" s="33">
        <v>572749.22000002861</v>
      </c>
      <c r="I18" s="32">
        <v>1.6080522485269913E-3</v>
      </c>
      <c r="J18" s="24"/>
      <c r="K18" s="24"/>
      <c r="L18" s="24"/>
    </row>
    <row r="19" spans="1:12" x14ac:dyDescent="0.25">
      <c r="A19" s="24"/>
      <c r="B19" s="30" t="s">
        <v>4</v>
      </c>
      <c r="C19" s="30" t="s">
        <v>4</v>
      </c>
      <c r="D19" s="30" t="s">
        <v>4</v>
      </c>
      <c r="E19" s="31" t="s">
        <v>4</v>
      </c>
      <c r="F19" s="31" t="s">
        <v>4</v>
      </c>
      <c r="G19" s="31" t="s">
        <v>4</v>
      </c>
      <c r="H19" s="31" t="s">
        <v>4</v>
      </c>
      <c r="I19" s="31" t="s">
        <v>4</v>
      </c>
      <c r="J19" s="24"/>
      <c r="K19" s="24"/>
      <c r="L19" s="24"/>
    </row>
    <row r="20" spans="1:12" x14ac:dyDescent="0.25">
      <c r="A20" s="18" t="s">
        <v>13</v>
      </c>
      <c r="B20" s="20">
        <v>583921076.17000008</v>
      </c>
      <c r="C20" s="20">
        <v>560139145.99000001</v>
      </c>
      <c r="D20" s="20">
        <v>23781930.179999992</v>
      </c>
      <c r="E20" s="32">
        <v>4.2457182916518683E-2</v>
      </c>
      <c r="F20" s="20">
        <v>4795135052.7799997</v>
      </c>
      <c r="G20" s="20">
        <v>4235228195.4499998</v>
      </c>
      <c r="H20" s="20">
        <v>559906857.33000028</v>
      </c>
      <c r="I20" s="32">
        <v>0.13220228792666253</v>
      </c>
      <c r="J20" s="24"/>
      <c r="K20" s="24"/>
      <c r="L20" s="24"/>
    </row>
    <row r="21" spans="1:12" x14ac:dyDescent="0.25">
      <c r="A21" s="18"/>
      <c r="B21" s="20"/>
      <c r="C21" s="20"/>
      <c r="D21" s="20"/>
      <c r="E21" s="32"/>
      <c r="F21" s="33"/>
      <c r="G21" s="33"/>
      <c r="H21" s="33"/>
      <c r="I21" s="32"/>
      <c r="J21" s="24"/>
      <c r="K21" s="24"/>
      <c r="L21" s="24"/>
    </row>
    <row r="22" spans="1:12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</row>
    <row r="23" spans="1:12" x14ac:dyDescent="0.25">
      <c r="A23" s="14" t="s">
        <v>90</v>
      </c>
      <c r="B23" s="20"/>
      <c r="C23" s="20"/>
      <c r="D23" s="20"/>
      <c r="E23" s="32"/>
      <c r="F23" s="33"/>
      <c r="G23" s="33"/>
      <c r="H23" s="33"/>
      <c r="I23" s="32"/>
      <c r="J23" s="24"/>
      <c r="K23" s="24"/>
      <c r="L23" s="24"/>
    </row>
    <row r="24" spans="1:12" x14ac:dyDescent="0.25">
      <c r="A24" s="37" t="s">
        <v>37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</row>
    <row r="25" spans="1:12" x14ac:dyDescent="0.25">
      <c r="A25" s="18" t="s">
        <v>16</v>
      </c>
      <c r="B25" s="20">
        <v>10018890</v>
      </c>
      <c r="C25" s="20">
        <v>10557612.5</v>
      </c>
      <c r="D25" s="20">
        <v>-538722.5</v>
      </c>
      <c r="E25" s="32">
        <v>-5.1026924884769162E-2</v>
      </c>
      <c r="F25" s="33">
        <v>56209497.760000005</v>
      </c>
      <c r="G25" s="33">
        <v>71830446.580000013</v>
      </c>
      <c r="H25" s="33">
        <v>-15620948.820000008</v>
      </c>
      <c r="I25" s="32">
        <v>-0.21746974387250154</v>
      </c>
      <c r="J25" s="24"/>
      <c r="K25" s="24"/>
      <c r="L25" s="24"/>
    </row>
    <row r="26" spans="1:12" x14ac:dyDescent="0.25">
      <c r="A26" s="18" t="s">
        <v>17</v>
      </c>
      <c r="B26" s="20">
        <v>689330.02</v>
      </c>
      <c r="C26" s="20">
        <v>2603299.04</v>
      </c>
      <c r="D26" s="20">
        <v>-1913969.02</v>
      </c>
      <c r="E26" s="32">
        <v>-0.73520905228006384</v>
      </c>
      <c r="F26" s="33">
        <v>21766996.469999999</v>
      </c>
      <c r="G26" s="33">
        <v>15669273.140000001</v>
      </c>
      <c r="H26" s="33">
        <v>6097723.3299999982</v>
      </c>
      <c r="I26" s="32">
        <v>0.38915163935932245</v>
      </c>
      <c r="J26" s="24"/>
      <c r="K26" s="24"/>
      <c r="L26" s="24"/>
    </row>
    <row r="27" spans="1:12" x14ac:dyDescent="0.25">
      <c r="A27" s="18" t="s">
        <v>18</v>
      </c>
      <c r="B27" s="20">
        <v>3287873.1</v>
      </c>
      <c r="C27" s="20">
        <v>7339570.5099999998</v>
      </c>
      <c r="D27" s="20">
        <v>-4051697.4099999997</v>
      </c>
      <c r="E27" s="32">
        <v>-0.552034673483912</v>
      </c>
      <c r="F27" s="33">
        <v>30785656.460000001</v>
      </c>
      <c r="G27" s="33">
        <v>24277042.939999998</v>
      </c>
      <c r="H27" s="33">
        <v>6508613.5200000033</v>
      </c>
      <c r="I27" s="32">
        <v>0.26809745882502461</v>
      </c>
      <c r="J27" s="24"/>
      <c r="K27" s="24"/>
      <c r="L27" s="24"/>
    </row>
    <row r="28" spans="1:12" x14ac:dyDescent="0.25">
      <c r="A28" s="18" t="s">
        <v>19</v>
      </c>
      <c r="B28" s="20">
        <v>0</v>
      </c>
      <c r="C28" s="20">
        <v>0</v>
      </c>
      <c r="D28" s="20">
        <v>0</v>
      </c>
      <c r="E28" s="32">
        <v>0</v>
      </c>
      <c r="F28" s="33">
        <v>330024184.87</v>
      </c>
      <c r="G28" s="33">
        <v>308831953.99000001</v>
      </c>
      <c r="H28" s="33">
        <v>21192230.879999995</v>
      </c>
      <c r="I28" s="32">
        <v>6.8620589955812022E-2</v>
      </c>
      <c r="J28" s="24"/>
      <c r="K28" s="24"/>
      <c r="L28" s="24"/>
    </row>
    <row r="29" spans="1:12" x14ac:dyDescent="0.25">
      <c r="A29" s="18" t="s">
        <v>20</v>
      </c>
      <c r="B29" s="20">
        <v>161273.04999999999</v>
      </c>
      <c r="C29" s="20">
        <v>145382.17000000001</v>
      </c>
      <c r="D29" s="20">
        <v>15890.879999999976</v>
      </c>
      <c r="E29" s="32">
        <v>0.10930418771435296</v>
      </c>
      <c r="F29" s="33">
        <v>1309242.3400000001</v>
      </c>
      <c r="G29" s="33">
        <v>1337262.25</v>
      </c>
      <c r="H29" s="33">
        <v>-28019.909999999916</v>
      </c>
      <c r="I29" s="32">
        <v>-2.0953189996950797E-2</v>
      </c>
      <c r="J29" s="24"/>
      <c r="K29" s="24"/>
      <c r="L29" s="24"/>
    </row>
    <row r="30" spans="1:12" x14ac:dyDescent="0.25">
      <c r="A30" s="18" t="s">
        <v>38</v>
      </c>
      <c r="B30" s="20">
        <v>0</v>
      </c>
      <c r="C30" s="20">
        <v>0</v>
      </c>
      <c r="D30" s="20">
        <v>0</v>
      </c>
      <c r="E30" s="32">
        <v>0</v>
      </c>
      <c r="F30" s="33">
        <v>38709939.210000001</v>
      </c>
      <c r="G30" s="33">
        <v>40492621.490000002</v>
      </c>
      <c r="H30" s="33">
        <v>-1782682.2800000012</v>
      </c>
      <c r="I30" s="32">
        <v>-4.4024867109190492E-2</v>
      </c>
      <c r="J30" s="24"/>
      <c r="K30" s="24"/>
      <c r="L30" s="24"/>
    </row>
    <row r="31" spans="1:12" x14ac:dyDescent="0.25">
      <c r="A31" s="18" t="s">
        <v>22</v>
      </c>
      <c r="B31" s="20">
        <v>11973303.949999999</v>
      </c>
      <c r="C31" s="20">
        <v>17554423.050000001</v>
      </c>
      <c r="D31" s="20">
        <v>-5581119.1000000015</v>
      </c>
      <c r="E31" s="32">
        <v>-0.31793235722435215</v>
      </c>
      <c r="F31" s="33">
        <v>74425420.390000001</v>
      </c>
      <c r="G31" s="33">
        <v>61413222.549999997</v>
      </c>
      <c r="H31" s="33">
        <v>13012197.840000004</v>
      </c>
      <c r="I31" s="32">
        <v>0.21187941781439712</v>
      </c>
      <c r="J31" s="24"/>
      <c r="K31" s="24"/>
      <c r="L31" s="24"/>
    </row>
    <row r="32" spans="1:12" x14ac:dyDescent="0.25">
      <c r="A32" s="18" t="s">
        <v>23</v>
      </c>
      <c r="B32" s="20">
        <v>0</v>
      </c>
      <c r="C32" s="20">
        <v>0</v>
      </c>
      <c r="D32" s="20">
        <v>0</v>
      </c>
      <c r="E32" s="32">
        <v>0</v>
      </c>
      <c r="F32" s="33">
        <v>761748.75</v>
      </c>
      <c r="G32" s="33">
        <v>934255</v>
      </c>
      <c r="H32" s="33">
        <v>-172506.25</v>
      </c>
      <c r="I32" s="32">
        <v>-0.18464578728505601</v>
      </c>
      <c r="J32" s="24"/>
      <c r="K32" s="24"/>
      <c r="L32" s="24"/>
    </row>
    <row r="33" spans="1:12" x14ac:dyDescent="0.25">
      <c r="A33" s="18" t="s">
        <v>49</v>
      </c>
      <c r="B33" s="20">
        <v>0</v>
      </c>
      <c r="C33" s="20">
        <v>0</v>
      </c>
      <c r="D33" s="20">
        <v>0</v>
      </c>
      <c r="E33" s="32">
        <v>0</v>
      </c>
      <c r="F33" s="33">
        <v>0</v>
      </c>
      <c r="G33" s="33">
        <v>71511543.319999993</v>
      </c>
      <c r="H33" s="33">
        <v>-71511543.319999993</v>
      </c>
      <c r="I33" s="32">
        <v>-1</v>
      </c>
      <c r="J33" s="24"/>
      <c r="K33" s="24"/>
      <c r="L33" s="24"/>
    </row>
    <row r="34" spans="1:12" x14ac:dyDescent="0.25">
      <c r="A34" s="18" t="s">
        <v>24</v>
      </c>
      <c r="B34" s="20">
        <v>0</v>
      </c>
      <c r="C34" s="20">
        <v>0</v>
      </c>
      <c r="D34" s="20">
        <v>0</v>
      </c>
      <c r="E34" s="32">
        <v>0</v>
      </c>
      <c r="F34" s="33">
        <v>60732643.849999994</v>
      </c>
      <c r="G34" s="33">
        <v>63879183.18</v>
      </c>
      <c r="H34" s="33">
        <v>-3146539.3300000057</v>
      </c>
      <c r="I34" s="32">
        <v>-4.9257663817234891E-2</v>
      </c>
      <c r="J34" s="24"/>
      <c r="K34" s="24"/>
      <c r="L34" s="24"/>
    </row>
    <row r="35" spans="1:12" x14ac:dyDescent="0.25">
      <c r="A35" s="18" t="s">
        <v>25</v>
      </c>
      <c r="B35" s="21" t="s">
        <v>67</v>
      </c>
      <c r="C35" s="21" t="s">
        <v>67</v>
      </c>
      <c r="D35" s="21" t="s">
        <v>43</v>
      </c>
      <c r="E35" s="21" t="s">
        <v>42</v>
      </c>
      <c r="F35" s="21" t="s">
        <v>41</v>
      </c>
      <c r="G35" s="38" t="s">
        <v>68</v>
      </c>
      <c r="H35" s="21" t="s">
        <v>40</v>
      </c>
      <c r="I35" s="21" t="s">
        <v>39</v>
      </c>
      <c r="J35" s="24"/>
      <c r="K35" s="24"/>
      <c r="L35" s="24"/>
    </row>
    <row r="36" spans="1:12" x14ac:dyDescent="0.25">
      <c r="A36" s="18" t="s">
        <v>26</v>
      </c>
      <c r="B36" s="20">
        <v>2365781.9900000002</v>
      </c>
      <c r="C36" s="20">
        <v>492270.63</v>
      </c>
      <c r="D36" s="20">
        <v>1873511.3600000003</v>
      </c>
      <c r="E36" s="32">
        <v>3.8058564655787008</v>
      </c>
      <c r="F36" s="33">
        <v>17192924.729999997</v>
      </c>
      <c r="G36" s="33">
        <v>17790340.939999998</v>
      </c>
      <c r="H36" s="33">
        <v>-597416.21000000089</v>
      </c>
      <c r="I36" s="32">
        <v>-3.358093091160292E-2</v>
      </c>
      <c r="J36" s="24"/>
      <c r="K36" s="24"/>
      <c r="L36" s="24"/>
    </row>
    <row r="37" spans="1:12" x14ac:dyDescent="0.25">
      <c r="A37" s="18" t="s">
        <v>27</v>
      </c>
      <c r="B37" s="20">
        <v>17598560.829999998</v>
      </c>
      <c r="C37" s="20">
        <v>19307068.699999999</v>
      </c>
      <c r="D37" s="20">
        <v>-1708507.870000001</v>
      </c>
      <c r="E37" s="32">
        <v>-8.84913135467323E-2</v>
      </c>
      <c r="F37" s="33">
        <v>122694954.54999998</v>
      </c>
      <c r="G37" s="33">
        <v>119027319.97000001</v>
      </c>
      <c r="H37" s="33">
        <v>3667634.5799999684</v>
      </c>
      <c r="I37" s="32">
        <v>3.0813384531587953E-2</v>
      </c>
      <c r="J37" s="24"/>
      <c r="K37" s="24"/>
      <c r="L37" s="24"/>
    </row>
    <row r="38" spans="1:12" x14ac:dyDescent="0.25">
      <c r="A38" s="18" t="s">
        <v>44</v>
      </c>
      <c r="B38" s="20">
        <v>3860212.33</v>
      </c>
      <c r="C38" s="20">
        <v>4570533.7300000004</v>
      </c>
      <c r="D38" s="20">
        <v>-710321.40000000037</v>
      </c>
      <c r="E38" s="32">
        <v>-0.15541322785511974</v>
      </c>
      <c r="F38" s="33">
        <v>26421791.619999997</v>
      </c>
      <c r="G38" s="33">
        <v>26534161.960000001</v>
      </c>
      <c r="H38" s="33">
        <v>-112370.34000000358</v>
      </c>
      <c r="I38" s="32">
        <v>-4.2349308099272481E-3</v>
      </c>
      <c r="J38" s="24"/>
      <c r="K38" s="24"/>
      <c r="L38" s="24"/>
    </row>
    <row r="39" spans="1:12" x14ac:dyDescent="0.25">
      <c r="A39" s="18" t="s">
        <v>45</v>
      </c>
      <c r="B39" s="20">
        <v>2110613.61</v>
      </c>
      <c r="C39" s="20">
        <v>881977.11</v>
      </c>
      <c r="D39" s="20">
        <v>1228636.5</v>
      </c>
      <c r="E39" s="32">
        <v>1.3930480576757827</v>
      </c>
      <c r="F39" s="33">
        <v>104575506.3</v>
      </c>
      <c r="G39" s="33">
        <v>20572798.379999999</v>
      </c>
      <c r="H39" s="33">
        <v>84002707.920000002</v>
      </c>
      <c r="I39" s="32">
        <v>4.0831930770129876</v>
      </c>
      <c r="J39" s="24"/>
      <c r="K39" s="24"/>
      <c r="L39" s="24"/>
    </row>
    <row r="40" spans="1:12" x14ac:dyDescent="0.25">
      <c r="A40" s="18" t="s">
        <v>46</v>
      </c>
      <c r="B40" s="20">
        <v>6660211.3899999997</v>
      </c>
      <c r="C40" s="20">
        <v>6921715.79</v>
      </c>
      <c r="D40" s="20">
        <v>-261504.40000000037</v>
      </c>
      <c r="E40" s="32">
        <v>-3.7780285688384263E-2</v>
      </c>
      <c r="F40" s="33">
        <v>40467451.410000004</v>
      </c>
      <c r="G40" s="33">
        <v>43486090.520000003</v>
      </c>
      <c r="H40" s="33">
        <v>-3018639.1099999994</v>
      </c>
      <c r="I40" s="32">
        <v>-6.941619892484184E-2</v>
      </c>
      <c r="J40" s="24"/>
      <c r="K40" s="24"/>
      <c r="L40" s="24"/>
    </row>
    <row r="41" spans="1:12" x14ac:dyDescent="0.25">
      <c r="A41" s="18" t="s">
        <v>47</v>
      </c>
      <c r="B41" s="20">
        <v>2543493.52</v>
      </c>
      <c r="C41" s="20">
        <v>3853190.85</v>
      </c>
      <c r="D41" s="20">
        <v>-1309697.33</v>
      </c>
      <c r="E41" s="32">
        <v>-0.33989941868568491</v>
      </c>
      <c r="F41" s="33">
        <v>19357894.52</v>
      </c>
      <c r="G41" s="33">
        <v>21024648.530000001</v>
      </c>
      <c r="H41" s="33">
        <v>-1666754.0100000016</v>
      </c>
      <c r="I41" s="32">
        <v>-7.9276188975131542E-2</v>
      </c>
      <c r="J41" s="24"/>
      <c r="K41" s="24"/>
      <c r="L41" s="24"/>
    </row>
    <row r="42" spans="1:12" x14ac:dyDescent="0.25">
      <c r="A42" s="24"/>
      <c r="B42" s="20"/>
      <c r="C42" s="24"/>
      <c r="D42" s="20"/>
      <c r="E42" s="32"/>
      <c r="F42" s="33"/>
      <c r="G42" s="33"/>
      <c r="H42" s="33"/>
      <c r="I42" s="32"/>
      <c r="J42" s="24"/>
      <c r="K42" s="24"/>
      <c r="L42" s="24"/>
    </row>
    <row r="43" spans="1:12" x14ac:dyDescent="0.25">
      <c r="A43" s="18" t="s">
        <v>28</v>
      </c>
      <c r="B43" s="30" t="s">
        <v>4</v>
      </c>
      <c r="C43" s="30" t="s">
        <v>4</v>
      </c>
      <c r="D43" s="30" t="s">
        <v>4</v>
      </c>
      <c r="E43" s="31" t="s">
        <v>4</v>
      </c>
      <c r="F43" s="31" t="s">
        <v>4</v>
      </c>
      <c r="G43" s="31" t="s">
        <v>4</v>
      </c>
      <c r="H43" s="31" t="s">
        <v>4</v>
      </c>
      <c r="I43" s="31" t="s">
        <v>4</v>
      </c>
      <c r="J43" s="24"/>
      <c r="K43" s="24"/>
      <c r="L43" s="24"/>
    </row>
    <row r="44" spans="1:12" x14ac:dyDescent="0.25">
      <c r="A44" s="24"/>
      <c r="B44" s="20">
        <v>61269543.789999999</v>
      </c>
      <c r="C44" s="20">
        <v>74227044.079999998</v>
      </c>
      <c r="D44" s="20">
        <v>-12957500.290000005</v>
      </c>
      <c r="E44" s="32">
        <v>-0.17456575902490129</v>
      </c>
      <c r="F44" s="20">
        <v>945435853.2299999</v>
      </c>
      <c r="G44" s="20">
        <v>908612164.73999989</v>
      </c>
      <c r="H44" s="20">
        <v>36823688.48999995</v>
      </c>
      <c r="I44" s="32">
        <v>4.0527399829097685E-2</v>
      </c>
      <c r="J44" s="24"/>
      <c r="K44" s="24"/>
      <c r="L44" s="24"/>
    </row>
    <row r="45" spans="1:12" x14ac:dyDescent="0.25">
      <c r="A45" s="40" t="s">
        <v>29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</row>
    <row r="46" spans="1:12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</row>
    <row r="48" spans="1:12" x14ac:dyDescent="0.25">
      <c r="A48" s="24"/>
      <c r="B48" s="20"/>
      <c r="C48" s="20"/>
      <c r="D48" s="20"/>
      <c r="E48" s="24"/>
      <c r="F48" s="33"/>
      <c r="G48" s="33"/>
      <c r="H48" s="33"/>
      <c r="I48" s="24"/>
      <c r="J48" s="24"/>
      <c r="K48" s="24"/>
      <c r="L48" s="24"/>
    </row>
    <row r="49" spans="1:12" x14ac:dyDescent="0.25">
      <c r="A49" s="24"/>
      <c r="B49" s="24"/>
      <c r="C49" s="20"/>
      <c r="D49" s="24"/>
      <c r="E49" s="24"/>
      <c r="F49" s="24"/>
      <c r="G49" s="24"/>
      <c r="H49" s="24"/>
      <c r="I49" s="24"/>
      <c r="J49" s="24"/>
      <c r="K49" s="24"/>
      <c r="L49" s="24"/>
    </row>
    <row r="53" spans="1:12" x14ac:dyDescent="0.25">
      <c r="B53" s="20"/>
      <c r="C53" s="20"/>
      <c r="D53" s="20"/>
      <c r="E53" s="24"/>
      <c r="F53" s="33"/>
      <c r="G53" s="33"/>
      <c r="H53" s="33"/>
      <c r="I53" s="24"/>
      <c r="J53" s="24"/>
      <c r="K53" s="24"/>
      <c r="L53" s="24"/>
    </row>
  </sheetData>
  <mergeCells count="2">
    <mergeCell ref="A1:I1"/>
    <mergeCell ref="A2:I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411CD-7C39-4252-BEF7-78DC0E9EAD12}">
  <dimension ref="A1:L53"/>
  <sheetViews>
    <sheetView tabSelected="1" topLeftCell="A6" zoomScale="85" zoomScaleNormal="85" workbookViewId="0">
      <selection sqref="A1:I1"/>
    </sheetView>
  </sheetViews>
  <sheetFormatPr defaultRowHeight="15" x14ac:dyDescent="0.25"/>
  <cols>
    <col min="1" max="1" width="70.5703125" bestFit="1" customWidth="1"/>
    <col min="2" max="3" width="17.42578125" bestFit="1" customWidth="1"/>
    <col min="4" max="4" width="14.42578125" customWidth="1"/>
    <col min="5" max="5" width="11.28515625" customWidth="1"/>
    <col min="6" max="6" width="16.42578125" bestFit="1" customWidth="1"/>
    <col min="7" max="7" width="15.7109375" customWidth="1"/>
    <col min="8" max="8" width="15" bestFit="1" customWidth="1"/>
    <col min="9" max="9" width="10.140625" customWidth="1"/>
    <col min="14" max="14" width="15.5703125" bestFit="1" customWidth="1"/>
  </cols>
  <sheetData>
    <row r="1" spans="1:12" ht="18" x14ac:dyDescent="0.2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1"/>
      <c r="K1" s="24"/>
      <c r="L1" s="24"/>
    </row>
    <row r="2" spans="1:12" x14ac:dyDescent="0.25">
      <c r="A2" s="53" t="s">
        <v>97</v>
      </c>
      <c r="B2" s="53"/>
      <c r="C2" s="53"/>
      <c r="D2" s="53"/>
      <c r="E2" s="53"/>
      <c r="F2" s="53"/>
      <c r="G2" s="53"/>
      <c r="H2" s="53"/>
      <c r="I2" s="53"/>
      <c r="J2" s="27"/>
      <c r="K2" s="24"/>
      <c r="L2" s="24"/>
    </row>
    <row r="3" spans="1:12" x14ac:dyDescent="0.25">
      <c r="A3" s="23"/>
      <c r="B3" s="24"/>
      <c r="C3" s="25"/>
      <c r="D3" s="24"/>
      <c r="E3" s="24"/>
      <c r="F3" s="24"/>
      <c r="G3" s="24"/>
      <c r="H3" s="24"/>
      <c r="I3" s="24"/>
      <c r="J3" s="24"/>
      <c r="K3" s="24"/>
      <c r="L3" s="24"/>
    </row>
    <row r="4" spans="1:12" x14ac:dyDescent="0.25">
      <c r="A4" s="23"/>
      <c r="B4" s="24"/>
      <c r="C4" s="24"/>
      <c r="D4" s="26" t="s">
        <v>30</v>
      </c>
      <c r="E4" s="24"/>
      <c r="F4" s="27" t="s">
        <v>31</v>
      </c>
      <c r="G4" s="27" t="s">
        <v>32</v>
      </c>
      <c r="H4" s="28" t="s">
        <v>30</v>
      </c>
      <c r="I4" s="24"/>
      <c r="J4" s="24"/>
      <c r="K4" s="24"/>
      <c r="L4" s="24"/>
    </row>
    <row r="5" spans="1:12" x14ac:dyDescent="0.25">
      <c r="A5" s="24"/>
      <c r="B5" s="29" t="s">
        <v>96</v>
      </c>
      <c r="C5" s="26" t="s">
        <v>58</v>
      </c>
      <c r="D5" s="25" t="s">
        <v>33</v>
      </c>
      <c r="E5" s="27" t="s">
        <v>34</v>
      </c>
      <c r="F5" s="27" t="s">
        <v>35</v>
      </c>
      <c r="G5" s="27" t="s">
        <v>35</v>
      </c>
      <c r="H5" s="27" t="s">
        <v>33</v>
      </c>
      <c r="I5" s="27" t="s">
        <v>34</v>
      </c>
      <c r="J5" s="24"/>
      <c r="K5" s="24"/>
      <c r="L5" s="24"/>
    </row>
    <row r="6" spans="1:12" x14ac:dyDescent="0.25">
      <c r="A6" s="24"/>
      <c r="B6" s="30" t="s">
        <v>4</v>
      </c>
      <c r="C6" s="30" t="s">
        <v>4</v>
      </c>
      <c r="D6" s="30" t="s">
        <v>4</v>
      </c>
      <c r="E6" s="31" t="s">
        <v>4</v>
      </c>
      <c r="F6" s="31" t="s">
        <v>4</v>
      </c>
      <c r="G6" s="31" t="s">
        <v>4</v>
      </c>
      <c r="H6" s="31" t="s">
        <v>4</v>
      </c>
      <c r="I6" s="31" t="s">
        <v>4</v>
      </c>
      <c r="J6" s="24"/>
      <c r="K6" s="24"/>
      <c r="L6" s="24"/>
    </row>
    <row r="7" spans="1:12" x14ac:dyDescent="0.25">
      <c r="A7" s="14" t="s">
        <v>95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</row>
    <row r="8" spans="1:12" x14ac:dyDescent="0.25">
      <c r="A8" s="14" t="s">
        <v>36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</row>
    <row r="9" spans="1:12" x14ac:dyDescent="0.25">
      <c r="A9" s="1" t="s">
        <v>5</v>
      </c>
      <c r="B9" s="20">
        <v>156033343.53</v>
      </c>
      <c r="C9" s="20">
        <v>140662009.75999999</v>
      </c>
      <c r="D9" s="20">
        <v>15371333.770000011</v>
      </c>
      <c r="E9" s="32">
        <v>0.1092785023918459</v>
      </c>
      <c r="F9" s="33">
        <v>1272625720.9400001</v>
      </c>
      <c r="G9" s="33">
        <v>1097463342.1999998</v>
      </c>
      <c r="H9" s="33">
        <v>175162378.74000025</v>
      </c>
      <c r="I9" s="32">
        <v>0.15960658730419713</v>
      </c>
      <c r="J9" s="24"/>
      <c r="K9" s="24"/>
      <c r="L9" s="24"/>
    </row>
    <row r="10" spans="1:12" x14ac:dyDescent="0.25">
      <c r="A10" s="1" t="s">
        <v>6</v>
      </c>
      <c r="B10" s="20">
        <v>193743732.28</v>
      </c>
      <c r="C10" s="20">
        <v>176566578.33000001</v>
      </c>
      <c r="D10" s="20">
        <v>17177153.949999988</v>
      </c>
      <c r="E10" s="32">
        <v>9.7284288524276494E-2</v>
      </c>
      <c r="F10" s="33">
        <v>1591249090.7</v>
      </c>
      <c r="G10" s="33">
        <v>1395807312.2799997</v>
      </c>
      <c r="H10" s="33">
        <v>195441778.42000031</v>
      </c>
      <c r="I10" s="32">
        <v>0.14002060076670136</v>
      </c>
      <c r="J10" s="24"/>
      <c r="K10" s="24"/>
      <c r="L10" s="24"/>
    </row>
    <row r="11" spans="1:12" x14ac:dyDescent="0.25">
      <c r="A11" s="1" t="s">
        <v>7</v>
      </c>
      <c r="B11" s="20">
        <v>36060652.719999999</v>
      </c>
      <c r="C11" s="20">
        <v>33783307.700000003</v>
      </c>
      <c r="D11" s="20">
        <v>2277345.0199999958</v>
      </c>
      <c r="E11" s="32">
        <v>6.7410362544221669E-2</v>
      </c>
      <c r="F11" s="33">
        <v>301993527.75</v>
      </c>
      <c r="G11" s="33">
        <v>268117432.76000005</v>
      </c>
      <c r="H11" s="33">
        <v>33876094.98999995</v>
      </c>
      <c r="I11" s="32">
        <v>0.12634797611359891</v>
      </c>
      <c r="J11" s="24"/>
      <c r="K11" s="24"/>
      <c r="L11" s="24"/>
    </row>
    <row r="12" spans="1:12" x14ac:dyDescent="0.25">
      <c r="A12" s="1" t="s">
        <v>8</v>
      </c>
      <c r="B12" s="20">
        <v>126202600.91</v>
      </c>
      <c r="C12" s="20">
        <v>118216079.67</v>
      </c>
      <c r="D12" s="20">
        <v>7986521.2399999946</v>
      </c>
      <c r="E12" s="32">
        <v>6.755867105637707E-2</v>
      </c>
      <c r="F12" s="33">
        <v>1056918240.7299999</v>
      </c>
      <c r="G12" s="33">
        <v>938184008.56000006</v>
      </c>
      <c r="H12" s="33">
        <v>118734232.16999984</v>
      </c>
      <c r="I12" s="32">
        <v>0.1265575101330523</v>
      </c>
      <c r="J12" s="24"/>
      <c r="K12" s="24"/>
      <c r="L12" s="24"/>
    </row>
    <row r="13" spans="1:12" x14ac:dyDescent="0.25">
      <c r="A13" s="1" t="s">
        <v>9</v>
      </c>
      <c r="B13" s="20">
        <v>99599362.829999998</v>
      </c>
      <c r="C13" s="20">
        <v>94044441.209999993</v>
      </c>
      <c r="D13" s="20">
        <v>5554921.6200000048</v>
      </c>
      <c r="E13" s="32">
        <v>5.9066985230907358E-2</v>
      </c>
      <c r="F13" s="33">
        <v>827173901.48000014</v>
      </c>
      <c r="G13" s="33">
        <v>742607012.19000018</v>
      </c>
      <c r="H13" s="33">
        <v>84566889.289999962</v>
      </c>
      <c r="I13" s="32">
        <v>0.11387838776340971</v>
      </c>
      <c r="J13" s="24"/>
      <c r="K13" s="24"/>
      <c r="L13" s="24"/>
    </row>
    <row r="14" spans="1:12" x14ac:dyDescent="0.25">
      <c r="A14" s="24"/>
      <c r="B14" s="30" t="s">
        <v>4</v>
      </c>
      <c r="C14" s="30" t="s">
        <v>4</v>
      </c>
      <c r="D14" s="30" t="s">
        <v>4</v>
      </c>
      <c r="E14" s="31" t="s">
        <v>4</v>
      </c>
      <c r="F14" s="31" t="s">
        <v>4</v>
      </c>
      <c r="G14" s="31" t="s">
        <v>4</v>
      </c>
      <c r="H14" s="31" t="s">
        <v>4</v>
      </c>
      <c r="I14" s="31" t="s">
        <v>4</v>
      </c>
      <c r="J14" s="24"/>
      <c r="K14" s="24"/>
      <c r="L14" s="24"/>
    </row>
    <row r="15" spans="1:12" x14ac:dyDescent="0.25">
      <c r="A15" s="18" t="s">
        <v>10</v>
      </c>
      <c r="B15" s="34">
        <v>611639692.26999998</v>
      </c>
      <c r="C15" s="34">
        <v>563272416.67000008</v>
      </c>
      <c r="D15" s="34">
        <v>48367275.599999994</v>
      </c>
      <c r="E15" s="35">
        <v>8.5868354580438372E-2</v>
      </c>
      <c r="F15" s="36">
        <v>5049960481.6000004</v>
      </c>
      <c r="G15" s="36">
        <v>4442179107.9899998</v>
      </c>
      <c r="H15" s="36">
        <v>607781373.61000037</v>
      </c>
      <c r="I15" s="35">
        <v>0.13682054659092971</v>
      </c>
      <c r="J15" s="18"/>
      <c r="K15" s="24"/>
      <c r="L15" s="24"/>
    </row>
    <row r="16" spans="1:12" x14ac:dyDescent="0.25">
      <c r="A16" s="24"/>
      <c r="B16" s="20"/>
      <c r="C16" s="20"/>
      <c r="D16" s="24"/>
      <c r="E16" s="32"/>
      <c r="F16" s="24"/>
      <c r="G16" s="24"/>
      <c r="H16" s="24"/>
      <c r="I16" s="24"/>
      <c r="J16" s="24"/>
      <c r="K16" s="24"/>
      <c r="L16" s="24"/>
    </row>
    <row r="17" spans="1:12" x14ac:dyDescent="0.25">
      <c r="A17" s="1" t="s">
        <v>11</v>
      </c>
      <c r="B17" s="20"/>
      <c r="C17" s="20">
        <v>0</v>
      </c>
      <c r="D17" s="20">
        <v>0</v>
      </c>
      <c r="E17" s="32">
        <v>0</v>
      </c>
      <c r="F17" s="33">
        <v>65761.53</v>
      </c>
      <c r="G17" s="33">
        <v>145751.43</v>
      </c>
      <c r="H17" s="33">
        <v>-79989.899999999994</v>
      </c>
      <c r="I17" s="32">
        <v>-0.54881039589114156</v>
      </c>
      <c r="J17" s="24"/>
      <c r="K17" s="24"/>
      <c r="L17" s="24"/>
    </row>
    <row r="18" spans="1:12" x14ac:dyDescent="0.25">
      <c r="A18" s="18" t="s">
        <v>12</v>
      </c>
      <c r="B18" s="20"/>
      <c r="C18" s="20">
        <v>0</v>
      </c>
      <c r="D18" s="20">
        <v>0</v>
      </c>
      <c r="E18" s="32">
        <v>0</v>
      </c>
      <c r="F18" s="33">
        <v>356748501.92000002</v>
      </c>
      <c r="G18" s="33">
        <v>356175752.69999999</v>
      </c>
      <c r="H18" s="33">
        <v>572749.22000002861</v>
      </c>
      <c r="I18" s="32">
        <v>1.6080522485269913E-3</v>
      </c>
      <c r="J18" s="24"/>
      <c r="K18" s="24"/>
      <c r="L18" s="24"/>
    </row>
    <row r="19" spans="1:12" x14ac:dyDescent="0.25">
      <c r="A19" s="24"/>
      <c r="B19" s="30" t="s">
        <v>4</v>
      </c>
      <c r="C19" s="30" t="s">
        <v>4</v>
      </c>
      <c r="D19" s="30" t="s">
        <v>4</v>
      </c>
      <c r="E19" s="31" t="s">
        <v>4</v>
      </c>
      <c r="F19" s="31" t="s">
        <v>4</v>
      </c>
      <c r="G19" s="31" t="s">
        <v>4</v>
      </c>
      <c r="H19" s="31" t="s">
        <v>4</v>
      </c>
      <c r="I19" s="31" t="s">
        <v>4</v>
      </c>
      <c r="J19" s="24"/>
      <c r="K19" s="24"/>
      <c r="L19" s="24"/>
    </row>
    <row r="20" spans="1:12" x14ac:dyDescent="0.25">
      <c r="A20" s="18" t="s">
        <v>13</v>
      </c>
      <c r="B20" s="20">
        <v>611639692.26999998</v>
      </c>
      <c r="C20" s="20">
        <v>563272416.67000008</v>
      </c>
      <c r="D20" s="20">
        <v>48367275.599999994</v>
      </c>
      <c r="E20" s="32">
        <v>8.5868354580438372E-2</v>
      </c>
      <c r="F20" s="20">
        <v>5406774745.0500002</v>
      </c>
      <c r="G20" s="20">
        <v>4798500612.1199999</v>
      </c>
      <c r="H20" s="20">
        <v>608274132.93000042</v>
      </c>
      <c r="I20" s="32">
        <v>0.12676337508296412</v>
      </c>
      <c r="J20" s="24"/>
      <c r="K20" s="24"/>
      <c r="L20" s="24"/>
    </row>
    <row r="21" spans="1:12" x14ac:dyDescent="0.25">
      <c r="A21" s="18"/>
      <c r="B21" s="20"/>
      <c r="C21" s="20"/>
      <c r="D21" s="20"/>
      <c r="E21" s="32"/>
      <c r="F21" s="33"/>
      <c r="G21" s="33"/>
      <c r="H21" s="33"/>
      <c r="I21" s="32"/>
      <c r="J21" s="24"/>
      <c r="K21" s="24"/>
      <c r="L21" s="24"/>
    </row>
    <row r="22" spans="1:12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</row>
    <row r="23" spans="1:12" x14ac:dyDescent="0.25">
      <c r="A23" s="14" t="s">
        <v>94</v>
      </c>
      <c r="B23" s="20"/>
      <c r="C23" s="20"/>
      <c r="D23" s="20"/>
      <c r="E23" s="32"/>
      <c r="F23" s="33"/>
      <c r="G23" s="33"/>
      <c r="H23" s="33"/>
      <c r="I23" s="32"/>
      <c r="J23" s="24"/>
      <c r="K23" s="24"/>
      <c r="L23" s="24"/>
    </row>
    <row r="24" spans="1:12" x14ac:dyDescent="0.25">
      <c r="A24" s="37" t="s">
        <v>37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</row>
    <row r="25" spans="1:12" x14ac:dyDescent="0.25">
      <c r="A25" s="18" t="s">
        <v>16</v>
      </c>
      <c r="B25" s="20">
        <v>9157188.0399999991</v>
      </c>
      <c r="C25" s="20">
        <v>8894537.5</v>
      </c>
      <c r="D25" s="20">
        <v>262650.53999999911</v>
      </c>
      <c r="E25" s="32">
        <v>2.9529420725922972E-2</v>
      </c>
      <c r="F25" s="33">
        <v>65366685.800000004</v>
      </c>
      <c r="G25" s="33">
        <v>80724984.080000013</v>
      </c>
      <c r="H25" s="33">
        <v>-15358298.280000009</v>
      </c>
      <c r="I25" s="32">
        <v>-0.19025458419142752</v>
      </c>
      <c r="J25" s="24"/>
      <c r="K25" s="24"/>
      <c r="L25" s="24"/>
    </row>
    <row r="26" spans="1:12" x14ac:dyDescent="0.25">
      <c r="A26" s="18" t="s">
        <v>17</v>
      </c>
      <c r="B26" s="20">
        <v>4756567.17</v>
      </c>
      <c r="C26" s="20">
        <v>2873335.61</v>
      </c>
      <c r="D26" s="20">
        <v>1883231.56</v>
      </c>
      <c r="E26" s="32">
        <v>0.65541649692637194</v>
      </c>
      <c r="F26" s="33">
        <v>26523563.640000001</v>
      </c>
      <c r="G26" s="33">
        <v>18542608.75</v>
      </c>
      <c r="H26" s="33">
        <v>7980954.8900000006</v>
      </c>
      <c r="I26" s="32">
        <v>0.4304116533764431</v>
      </c>
      <c r="J26" s="24"/>
      <c r="K26" s="24"/>
      <c r="L26" s="24"/>
    </row>
    <row r="27" spans="1:12" x14ac:dyDescent="0.25">
      <c r="A27" s="18" t="s">
        <v>18</v>
      </c>
      <c r="B27" s="20">
        <v>3756328.4199999995</v>
      </c>
      <c r="C27" s="20">
        <v>5002331.49</v>
      </c>
      <c r="D27" s="20">
        <v>-1246003.0700000008</v>
      </c>
      <c r="E27" s="32">
        <v>-0.24908446641148141</v>
      </c>
      <c r="F27" s="33">
        <v>34541984.880000003</v>
      </c>
      <c r="G27" s="33">
        <v>29279374.43</v>
      </c>
      <c r="H27" s="33">
        <v>5262610.450000003</v>
      </c>
      <c r="I27" s="32">
        <v>0.17973780357164559</v>
      </c>
      <c r="J27" s="24"/>
      <c r="K27" s="24"/>
      <c r="L27" s="24"/>
    </row>
    <row r="28" spans="1:12" x14ac:dyDescent="0.25">
      <c r="A28" s="18" t="s">
        <v>19</v>
      </c>
      <c r="B28" s="20">
        <v>0</v>
      </c>
      <c r="C28" s="20">
        <v>0</v>
      </c>
      <c r="D28" s="20">
        <v>0</v>
      </c>
      <c r="E28" s="32">
        <v>0</v>
      </c>
      <c r="F28" s="33">
        <v>330024184.87</v>
      </c>
      <c r="G28" s="33">
        <v>308831953.99000001</v>
      </c>
      <c r="H28" s="33">
        <v>21192230.879999995</v>
      </c>
      <c r="I28" s="32">
        <v>6.8620589955812022E-2</v>
      </c>
      <c r="J28" s="24"/>
      <c r="K28" s="24"/>
      <c r="L28" s="24"/>
    </row>
    <row r="29" spans="1:12" x14ac:dyDescent="0.25">
      <c r="A29" s="18" t="s">
        <v>20</v>
      </c>
      <c r="B29" s="20">
        <v>165551.25</v>
      </c>
      <c r="C29" s="20">
        <v>174432.09</v>
      </c>
      <c r="D29" s="20">
        <v>-8880.8399999999965</v>
      </c>
      <c r="E29" s="32">
        <v>-5.0912879619799296E-2</v>
      </c>
      <c r="F29" s="33">
        <v>1484956.03</v>
      </c>
      <c r="G29" s="33">
        <v>1511694.34</v>
      </c>
      <c r="H29" s="33">
        <v>-26738.310000000056</v>
      </c>
      <c r="I29" s="32">
        <v>-1.7687643124998442E-2</v>
      </c>
      <c r="J29" s="24"/>
      <c r="K29" s="24"/>
      <c r="L29" s="24"/>
    </row>
    <row r="30" spans="1:12" x14ac:dyDescent="0.25">
      <c r="A30" s="18" t="s">
        <v>38</v>
      </c>
      <c r="B30" s="20">
        <v>0</v>
      </c>
      <c r="C30" s="20">
        <v>0</v>
      </c>
      <c r="D30" s="20">
        <v>0</v>
      </c>
      <c r="E30" s="32">
        <v>0</v>
      </c>
      <c r="F30" s="33">
        <v>38748733.170000002</v>
      </c>
      <c r="G30" s="33">
        <v>40492621.490000002</v>
      </c>
      <c r="H30" s="33">
        <v>-1743888.3200000003</v>
      </c>
      <c r="I30" s="32">
        <v>-4.3066817010863775E-2</v>
      </c>
      <c r="J30" s="24"/>
      <c r="K30" s="24"/>
      <c r="L30" s="24"/>
    </row>
    <row r="31" spans="1:12" x14ac:dyDescent="0.25">
      <c r="A31" s="18" t="s">
        <v>22</v>
      </c>
      <c r="B31" s="20">
        <v>7870040.4400000004</v>
      </c>
      <c r="C31" s="20">
        <v>9951654.8800000008</v>
      </c>
      <c r="D31" s="20">
        <v>-2081614.4400000004</v>
      </c>
      <c r="E31" s="32">
        <v>-0.20917269188900975</v>
      </c>
      <c r="F31" s="33">
        <v>82295460.829999998</v>
      </c>
      <c r="G31" s="33">
        <v>71364877.429999992</v>
      </c>
      <c r="H31" s="33">
        <v>10930583.400000006</v>
      </c>
      <c r="I31" s="32">
        <v>0.15316474705251948</v>
      </c>
      <c r="J31" s="24"/>
      <c r="K31" s="24"/>
      <c r="L31" s="24"/>
    </row>
    <row r="32" spans="1:12" x14ac:dyDescent="0.25">
      <c r="A32" s="18" t="s">
        <v>23</v>
      </c>
      <c r="B32" s="20">
        <v>0</v>
      </c>
      <c r="C32" s="20">
        <v>0</v>
      </c>
      <c r="D32" s="20">
        <v>0</v>
      </c>
      <c r="E32" s="32">
        <v>0</v>
      </c>
      <c r="F32" s="33">
        <v>761748.75</v>
      </c>
      <c r="G32" s="33">
        <v>934255</v>
      </c>
      <c r="H32" s="33">
        <v>-172506.25</v>
      </c>
      <c r="I32" s="32">
        <v>-0.18464578728505601</v>
      </c>
      <c r="J32" s="24"/>
      <c r="K32" s="24"/>
      <c r="L32" s="24"/>
    </row>
    <row r="33" spans="1:12" x14ac:dyDescent="0.25">
      <c r="A33" s="18" t="s">
        <v>49</v>
      </c>
      <c r="B33" s="20">
        <v>0</v>
      </c>
      <c r="C33" s="20">
        <v>0</v>
      </c>
      <c r="D33" s="20">
        <v>0</v>
      </c>
      <c r="E33" s="32">
        <v>0</v>
      </c>
      <c r="F33" s="33">
        <v>0</v>
      </c>
      <c r="G33" s="33">
        <v>71511543.319999993</v>
      </c>
      <c r="H33" s="33">
        <v>-71511543.319999993</v>
      </c>
      <c r="I33" s="32">
        <v>-1</v>
      </c>
      <c r="J33" s="24"/>
      <c r="K33" s="24"/>
      <c r="L33" s="24"/>
    </row>
    <row r="34" spans="1:12" x14ac:dyDescent="0.25">
      <c r="A34" s="18" t="s">
        <v>24</v>
      </c>
      <c r="B34" s="20">
        <v>0</v>
      </c>
      <c r="C34" s="20">
        <v>0</v>
      </c>
      <c r="D34" s="20">
        <v>0</v>
      </c>
      <c r="E34" s="32">
        <v>0</v>
      </c>
      <c r="F34" s="33">
        <v>60732643.849999994</v>
      </c>
      <c r="G34" s="33">
        <v>63879183.18</v>
      </c>
      <c r="H34" s="33">
        <v>-3146539.3300000057</v>
      </c>
      <c r="I34" s="32">
        <v>-4.9257663817234891E-2</v>
      </c>
      <c r="J34" s="24"/>
      <c r="K34" s="24"/>
      <c r="L34" s="24"/>
    </row>
    <row r="35" spans="1:12" x14ac:dyDescent="0.25">
      <c r="A35" s="18" t="s">
        <v>25</v>
      </c>
      <c r="B35" s="21" t="s">
        <v>67</v>
      </c>
      <c r="C35" s="21" t="s">
        <v>67</v>
      </c>
      <c r="D35" s="21" t="s">
        <v>43</v>
      </c>
      <c r="E35" s="21" t="s">
        <v>42</v>
      </c>
      <c r="F35" s="21" t="s">
        <v>41</v>
      </c>
      <c r="G35" s="38" t="s">
        <v>68</v>
      </c>
      <c r="H35" s="21" t="s">
        <v>40</v>
      </c>
      <c r="I35" s="21" t="s">
        <v>39</v>
      </c>
      <c r="J35" s="24"/>
      <c r="K35" s="24"/>
      <c r="L35" s="24"/>
    </row>
    <row r="36" spans="1:12" x14ac:dyDescent="0.25">
      <c r="A36" s="18" t="s">
        <v>26</v>
      </c>
      <c r="B36" s="20">
        <v>2500144.4900000002</v>
      </c>
      <c r="C36" s="20">
        <v>3875477.1999999997</v>
      </c>
      <c r="D36" s="20">
        <v>-1375332.7099999995</v>
      </c>
      <c r="E36" s="32">
        <v>-0.35488086731615903</v>
      </c>
      <c r="F36" s="33">
        <v>19693069.219999999</v>
      </c>
      <c r="G36" s="33">
        <v>21665818.139999997</v>
      </c>
      <c r="H36" s="33">
        <v>-1972748.9199999981</v>
      </c>
      <c r="I36" s="32">
        <v>-9.1053516061683257E-2</v>
      </c>
      <c r="J36" s="24"/>
      <c r="K36" s="24"/>
      <c r="L36" s="24"/>
    </row>
    <row r="37" spans="1:12" x14ac:dyDescent="0.25">
      <c r="A37" s="18" t="s">
        <v>27</v>
      </c>
      <c r="B37" s="20">
        <v>21647636.93</v>
      </c>
      <c r="C37" s="20">
        <v>20901158.560000002</v>
      </c>
      <c r="D37" s="20">
        <v>746478.36999999732</v>
      </c>
      <c r="E37" s="32">
        <v>3.5714688631116591E-2</v>
      </c>
      <c r="F37" s="33">
        <v>144342591.47999999</v>
      </c>
      <c r="G37" s="33">
        <v>139928478.53000003</v>
      </c>
      <c r="H37" s="33">
        <v>4414112.9499999583</v>
      </c>
      <c r="I37" s="32">
        <v>3.15454937863388E-2</v>
      </c>
      <c r="J37" s="24"/>
      <c r="K37" s="24"/>
      <c r="L37" s="24"/>
    </row>
    <row r="38" spans="1:12" x14ac:dyDescent="0.25">
      <c r="A38" s="18" t="s">
        <v>44</v>
      </c>
      <c r="B38" s="20">
        <v>2894332.56</v>
      </c>
      <c r="C38" s="20">
        <v>3301088.49</v>
      </c>
      <c r="D38" s="20">
        <v>-406755.93000000017</v>
      </c>
      <c r="E38" s="32">
        <v>-0.12321872958940285</v>
      </c>
      <c r="F38" s="33">
        <v>29092261.02</v>
      </c>
      <c r="G38" s="33">
        <v>29835250.450000003</v>
      </c>
      <c r="H38" s="33">
        <v>-742989.43000000343</v>
      </c>
      <c r="I38" s="32">
        <v>-2.4903073337532628E-2</v>
      </c>
      <c r="J38" s="24"/>
      <c r="K38" s="24"/>
      <c r="L38" s="24"/>
    </row>
    <row r="39" spans="1:12" x14ac:dyDescent="0.25">
      <c r="A39" s="18" t="s">
        <v>45</v>
      </c>
      <c r="B39" s="20">
        <v>3415293.4</v>
      </c>
      <c r="C39" s="20">
        <v>1041330.37</v>
      </c>
      <c r="D39" s="20">
        <v>2373963.0299999998</v>
      </c>
      <c r="E39" s="32">
        <v>2.27974051116938</v>
      </c>
      <c r="F39" s="33">
        <v>107990799.7</v>
      </c>
      <c r="G39" s="33">
        <v>21614128.75</v>
      </c>
      <c r="H39" s="33">
        <v>86376670.950000003</v>
      </c>
      <c r="I39" s="32">
        <v>3.9963059325257331</v>
      </c>
      <c r="J39" s="24"/>
      <c r="K39" s="24"/>
      <c r="L39" s="24"/>
    </row>
    <row r="40" spans="1:12" x14ac:dyDescent="0.25">
      <c r="A40" s="18" t="s">
        <v>46</v>
      </c>
      <c r="B40" s="20">
        <v>5413905.3499999996</v>
      </c>
      <c r="C40" s="20">
        <v>4736250.62</v>
      </c>
      <c r="D40" s="20">
        <v>677654.72999999952</v>
      </c>
      <c r="E40" s="32">
        <v>0.14307830906127167</v>
      </c>
      <c r="F40" s="33">
        <v>45881356.760000005</v>
      </c>
      <c r="G40" s="33">
        <v>48222341.140000001</v>
      </c>
      <c r="H40" s="33">
        <v>-2340984.3799999952</v>
      </c>
      <c r="I40" s="32">
        <v>-4.8545639316921706E-2</v>
      </c>
      <c r="J40" s="24"/>
      <c r="K40" s="24"/>
      <c r="L40" s="24"/>
    </row>
    <row r="41" spans="1:12" x14ac:dyDescent="0.25">
      <c r="A41" s="18" t="s">
        <v>47</v>
      </c>
      <c r="B41" s="20">
        <v>2828111.19</v>
      </c>
      <c r="C41" s="20">
        <v>2439376.62</v>
      </c>
      <c r="D41" s="20">
        <v>388734.56999999983</v>
      </c>
      <c r="E41" s="32">
        <v>0.15935816011879289</v>
      </c>
      <c r="F41" s="33">
        <v>22186005.710000001</v>
      </c>
      <c r="G41" s="33">
        <v>23464025.150000002</v>
      </c>
      <c r="H41" s="33">
        <v>-1278019.4400000013</v>
      </c>
      <c r="I41" s="32">
        <v>-5.4467186760580218E-2</v>
      </c>
      <c r="J41" s="24"/>
      <c r="K41" s="24"/>
      <c r="L41" s="24"/>
    </row>
    <row r="42" spans="1:12" x14ac:dyDescent="0.25">
      <c r="A42" s="24"/>
      <c r="B42" s="20"/>
      <c r="C42" s="24"/>
      <c r="D42" s="20"/>
      <c r="E42" s="32"/>
      <c r="F42" s="33"/>
      <c r="G42" s="33"/>
      <c r="H42" s="33"/>
      <c r="I42" s="32"/>
      <c r="J42" s="24"/>
      <c r="K42" s="24"/>
      <c r="L42" s="24"/>
    </row>
    <row r="43" spans="1:12" x14ac:dyDescent="0.25">
      <c r="A43" s="18" t="s">
        <v>28</v>
      </c>
      <c r="B43" s="30" t="s">
        <v>4</v>
      </c>
      <c r="C43" s="30" t="s">
        <v>4</v>
      </c>
      <c r="D43" s="30" t="s">
        <v>4</v>
      </c>
      <c r="E43" s="31" t="s">
        <v>4</v>
      </c>
      <c r="F43" s="31" t="s">
        <v>4</v>
      </c>
      <c r="G43" s="31" t="s">
        <v>4</v>
      </c>
      <c r="H43" s="31" t="s">
        <v>4</v>
      </c>
      <c r="I43" s="31" t="s">
        <v>4</v>
      </c>
      <c r="J43" s="24"/>
      <c r="K43" s="24"/>
      <c r="L43" s="24"/>
    </row>
    <row r="44" spans="1:12" x14ac:dyDescent="0.25">
      <c r="A44" s="24"/>
      <c r="B44" s="20">
        <v>64405099.240000002</v>
      </c>
      <c r="C44" s="20">
        <v>63190973.429999992</v>
      </c>
      <c r="D44" s="20">
        <v>1214125.8099999949</v>
      </c>
      <c r="E44" s="32">
        <v>1.9213595614964642E-2</v>
      </c>
      <c r="F44" s="20">
        <v>1009666045.7100002</v>
      </c>
      <c r="G44" s="20">
        <v>971803138.16999984</v>
      </c>
      <c r="H44" s="20">
        <v>37862907.539999962</v>
      </c>
      <c r="I44" s="32">
        <v>3.8961499559776597E-2</v>
      </c>
      <c r="J44" s="24"/>
      <c r="K44" s="24"/>
      <c r="L44" s="24"/>
    </row>
    <row r="45" spans="1:12" x14ac:dyDescent="0.25">
      <c r="A45" s="40" t="s">
        <v>29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</row>
    <row r="46" spans="1:12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</row>
    <row r="48" spans="1:12" x14ac:dyDescent="0.25">
      <c r="A48" s="24"/>
      <c r="B48" s="20"/>
      <c r="C48" s="20"/>
      <c r="D48" s="20"/>
      <c r="E48" s="24"/>
      <c r="F48" s="33"/>
      <c r="G48" s="33"/>
      <c r="H48" s="33"/>
      <c r="I48" s="24"/>
      <c r="J48" s="24"/>
      <c r="K48" s="24"/>
      <c r="L48" s="24"/>
    </row>
    <row r="49" spans="1:12" x14ac:dyDescent="0.25">
      <c r="A49" s="24"/>
      <c r="B49" s="24"/>
      <c r="C49" s="20"/>
      <c r="D49" s="24"/>
      <c r="E49" s="24"/>
      <c r="F49" s="24"/>
      <c r="G49" s="24"/>
      <c r="H49" s="24"/>
      <c r="I49" s="24"/>
      <c r="J49" s="24"/>
      <c r="K49" s="24"/>
      <c r="L49" s="24"/>
    </row>
    <row r="53" spans="1:12" x14ac:dyDescent="0.25">
      <c r="B53" s="20"/>
      <c r="C53" s="20"/>
      <c r="D53" s="20"/>
      <c r="E53" s="24"/>
      <c r="F53" s="33"/>
      <c r="G53" s="33"/>
      <c r="H53" s="33"/>
      <c r="I53" s="24"/>
      <c r="J53" s="24"/>
      <c r="K53" s="24"/>
      <c r="L53" s="24"/>
    </row>
  </sheetData>
  <mergeCells count="2">
    <mergeCell ref="A1:I1"/>
    <mergeCell ref="A2:I2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FY25</vt:lpstr>
      <vt:lpstr>REV PED 1</vt:lpstr>
      <vt:lpstr>REV PED 2</vt:lpstr>
      <vt:lpstr>REV PED 3</vt:lpstr>
      <vt:lpstr>REV PED 4</vt:lpstr>
      <vt:lpstr>REV PED 5</vt:lpstr>
      <vt:lpstr>REV PED 6</vt:lpstr>
      <vt:lpstr>REV PED 7</vt:lpstr>
      <vt:lpstr>REV PED 8</vt:lpstr>
    </vt:vector>
  </TitlesOfParts>
  <Company>Taxation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Pelham</dc:creator>
  <cp:lastModifiedBy>Michael Hoffer</cp:lastModifiedBy>
  <cp:lastPrinted>2022-11-03T18:44:57Z</cp:lastPrinted>
  <dcterms:created xsi:type="dcterms:W3CDTF">2014-09-11T17:00:03Z</dcterms:created>
  <dcterms:modified xsi:type="dcterms:W3CDTF">2026-04-20T20:10:49Z</dcterms:modified>
</cp:coreProperties>
</file>