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polmstead_tax_state_nv_us/Documents/Desktop/"/>
    </mc:Choice>
  </mc:AlternateContent>
  <xr:revisionPtr revIDLastSave="2" documentId="13_ncr:1_{71E0E861-1D8A-4653-BDE6-F2AA911D3F8B}" xr6:coauthVersionLast="47" xr6:coauthVersionMax="47" xr10:uidLastSave="{F6A9EAFB-22AC-496F-B8B4-16B92C2F57D3}"/>
  <bookViews>
    <workbookView xWindow="30720" yWindow="-12255" windowWidth="38700" windowHeight="15285" activeTab="2" xr2:uid="{00000000-000D-0000-FFFF-FFFF00000000}"/>
  </bookViews>
  <sheets>
    <sheet name="FY26" sheetId="15" r:id="rId1"/>
    <sheet name="REV PED 1" sheetId="2" r:id="rId2"/>
    <sheet name="REV PED 2" sheetId="16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7" i="2" l="1"/>
  <c r="B36" i="2"/>
  <c r="B41" i="2"/>
  <c r="B40" i="2"/>
  <c r="B38" i="2"/>
  <c r="B27" i="2" l="1"/>
  <c r="B25" i="2"/>
  <c r="N38" i="15" l="1"/>
  <c r="M38" i="15"/>
  <c r="L38" i="15"/>
  <c r="K38" i="15"/>
  <c r="J38" i="15"/>
  <c r="I38" i="15"/>
  <c r="H38" i="15"/>
  <c r="G38" i="15"/>
  <c r="F38" i="15"/>
  <c r="E38" i="15"/>
  <c r="D38" i="15"/>
  <c r="C38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N16" i="15"/>
  <c r="K16" i="15"/>
  <c r="H16" i="15"/>
  <c r="G16" i="15"/>
  <c r="F16" i="15"/>
  <c r="E16" i="15"/>
  <c r="N15" i="15"/>
  <c r="K15" i="15"/>
  <c r="H15" i="15"/>
  <c r="G15" i="15"/>
  <c r="F15" i="15"/>
  <c r="E15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N9" i="15"/>
  <c r="M9" i="15"/>
  <c r="L9" i="15"/>
  <c r="K9" i="15"/>
  <c r="J9" i="15"/>
  <c r="I9" i="15"/>
  <c r="H9" i="15"/>
  <c r="G9" i="15"/>
  <c r="F9" i="15"/>
  <c r="E9" i="15"/>
  <c r="D9" i="15"/>
  <c r="C9" i="15"/>
  <c r="N8" i="15"/>
  <c r="M8" i="15"/>
  <c r="L8" i="15"/>
  <c r="K8" i="15"/>
  <c r="J8" i="15"/>
  <c r="I8" i="15"/>
  <c r="H8" i="15"/>
  <c r="G8" i="15"/>
  <c r="F8" i="15"/>
  <c r="E8" i="15"/>
  <c r="D8" i="15"/>
  <c r="C8" i="15"/>
  <c r="N7" i="15"/>
  <c r="M7" i="15"/>
  <c r="L7" i="15"/>
  <c r="K7" i="15"/>
  <c r="J7" i="15"/>
  <c r="I7" i="15"/>
  <c r="H7" i="15"/>
  <c r="G7" i="15"/>
  <c r="F7" i="15"/>
  <c r="E7" i="15"/>
  <c r="D7" i="15"/>
  <c r="C7" i="15"/>
  <c r="F13" i="15" l="1"/>
  <c r="F18" i="15" s="1"/>
  <c r="I13" i="15"/>
  <c r="I18" i="15" s="1"/>
  <c r="H13" i="15"/>
  <c r="H18" i="15" s="1"/>
  <c r="O29" i="15"/>
  <c r="O33" i="15"/>
  <c r="O7" i="15"/>
  <c r="G13" i="15"/>
  <c r="G18" i="15" s="1"/>
  <c r="O37" i="15"/>
  <c r="O23" i="15"/>
  <c r="O38" i="15"/>
  <c r="M13" i="15"/>
  <c r="M18" i="15" s="1"/>
  <c r="J13" i="15"/>
  <c r="J18" i="15" s="1"/>
  <c r="N13" i="15"/>
  <c r="N18" i="15" s="1"/>
  <c r="O15" i="15"/>
  <c r="O11" i="15"/>
  <c r="O36" i="15"/>
  <c r="O30" i="15"/>
  <c r="K13" i="15"/>
  <c r="K18" i="15" s="1"/>
  <c r="L13" i="15"/>
  <c r="L18" i="15" s="1"/>
  <c r="D13" i="15"/>
  <c r="D18" i="15" s="1"/>
  <c r="O26" i="15"/>
  <c r="E13" i="15"/>
  <c r="E18" i="15" s="1"/>
  <c r="N40" i="15"/>
  <c r="O31" i="15"/>
  <c r="O28" i="15"/>
  <c r="F40" i="15"/>
  <c r="G40" i="15"/>
  <c r="O27" i="15"/>
  <c r="E40" i="15"/>
  <c r="O10" i="15"/>
  <c r="O9" i="15"/>
  <c r="H40" i="15"/>
  <c r="C40" i="15"/>
  <c r="O8" i="15"/>
  <c r="I40" i="15"/>
  <c r="O35" i="15"/>
  <c r="O16" i="15"/>
  <c r="J40" i="15"/>
  <c r="O34" i="15"/>
  <c r="D40" i="15"/>
  <c r="K40" i="15"/>
  <c r="L40" i="15"/>
  <c r="O25" i="15"/>
  <c r="M40" i="15"/>
  <c r="O24" i="15"/>
  <c r="O22" i="15"/>
  <c r="C13" i="15"/>
  <c r="O40" i="15" l="1"/>
  <c r="C18" i="15"/>
  <c r="O18" i="15" s="1"/>
  <c r="O13" i="15"/>
  <c r="B15" i="2"/>
  <c r="F33" i="2" l="1"/>
  <c r="C33" i="2"/>
  <c r="G33" i="2" s="1"/>
  <c r="D33" i="2" l="1"/>
  <c r="H33" i="2"/>
  <c r="F9" i="2" l="1"/>
  <c r="C10" i="2"/>
  <c r="C11" i="2"/>
  <c r="C12" i="2"/>
  <c r="C13" i="2"/>
  <c r="C9" i="2"/>
  <c r="G9" i="2" s="1"/>
  <c r="H9" i="2" l="1"/>
  <c r="I9" i="2" s="1"/>
  <c r="B44" i="2" l="1"/>
  <c r="F41" i="2" l="1"/>
  <c r="F40" i="2" l="1"/>
  <c r="G40" i="2"/>
  <c r="C40" i="2"/>
  <c r="D40" i="2" s="1"/>
  <c r="E40" i="2" s="1"/>
  <c r="C41" i="2"/>
  <c r="D41" i="2" s="1"/>
  <c r="E41" i="2" s="1"/>
  <c r="G41" i="2"/>
  <c r="H41" i="2" s="1"/>
  <c r="I41" i="2" s="1"/>
  <c r="H40" i="2" l="1"/>
  <c r="I40" i="2" s="1"/>
  <c r="F25" i="2" l="1"/>
  <c r="C25" i="2"/>
  <c r="G25" i="2" l="1"/>
  <c r="D25" i="2"/>
  <c r="H25" i="2" l="1"/>
  <c r="E25" i="2"/>
  <c r="I25" i="2" l="1"/>
  <c r="G39" i="2" l="1"/>
  <c r="F39" i="2"/>
  <c r="C39" i="2"/>
  <c r="D39" i="2" s="1"/>
  <c r="E39" i="2" s="1"/>
  <c r="H39" i="2" l="1"/>
  <c r="I39" i="2" s="1"/>
  <c r="C37" i="2" l="1"/>
  <c r="C38" i="2"/>
  <c r="C36" i="2"/>
  <c r="C26" i="2"/>
  <c r="C27" i="2"/>
  <c r="C28" i="2"/>
  <c r="C29" i="2"/>
  <c r="C30" i="2"/>
  <c r="C31" i="2"/>
  <c r="C32" i="2"/>
  <c r="C34" i="2"/>
  <c r="C44" i="2" l="1"/>
  <c r="G38" i="2" l="1"/>
  <c r="F38" i="2"/>
  <c r="D38" i="2"/>
  <c r="E38" i="2" s="1"/>
  <c r="H38" i="2" l="1"/>
  <c r="I38" i="2" s="1"/>
  <c r="F26" i="2" l="1"/>
  <c r="F27" i="2"/>
  <c r="F28" i="2"/>
  <c r="F29" i="2"/>
  <c r="F30" i="2"/>
  <c r="F31" i="2"/>
  <c r="F32" i="2"/>
  <c r="F34" i="2"/>
  <c r="F37" i="2"/>
  <c r="F36" i="2"/>
  <c r="G30" i="2"/>
  <c r="G31" i="2"/>
  <c r="G28" i="2"/>
  <c r="G29" i="2"/>
  <c r="G26" i="2"/>
  <c r="G27" i="2"/>
  <c r="D37" i="2"/>
  <c r="E37" i="2" s="1"/>
  <c r="D36" i="2"/>
  <c r="G32" i="2"/>
  <c r="G34" i="2"/>
  <c r="F18" i="2"/>
  <c r="H18" i="2" s="1"/>
  <c r="F17" i="2"/>
  <c r="D18" i="2"/>
  <c r="D17" i="2"/>
  <c r="B20" i="2"/>
  <c r="H31" i="2" l="1"/>
  <c r="I31" i="2" s="1"/>
  <c r="F44" i="2"/>
  <c r="E36" i="2"/>
  <c r="H34" i="2"/>
  <c r="H28" i="2"/>
  <c r="H32" i="2"/>
  <c r="H30" i="2"/>
  <c r="H29" i="2"/>
  <c r="I29" i="2" s="1"/>
  <c r="H27" i="2"/>
  <c r="I27" i="2" s="1"/>
  <c r="H26" i="2"/>
  <c r="C15" i="2"/>
  <c r="C20" i="2" s="1"/>
  <c r="D32" i="2"/>
  <c r="D30" i="2"/>
  <c r="D28" i="2"/>
  <c r="D26" i="2"/>
  <c r="G36" i="2"/>
  <c r="D34" i="2"/>
  <c r="D31" i="2"/>
  <c r="E31" i="2" s="1"/>
  <c r="D29" i="2"/>
  <c r="E29" i="2" s="1"/>
  <c r="D27" i="2"/>
  <c r="E27" i="2" s="1"/>
  <c r="G37" i="2"/>
  <c r="H17" i="2"/>
  <c r="G10" i="2"/>
  <c r="G11" i="2"/>
  <c r="G12" i="2"/>
  <c r="G13" i="2"/>
  <c r="F10" i="2"/>
  <c r="F11" i="2"/>
  <c r="F12" i="2"/>
  <c r="F13" i="2"/>
  <c r="D10" i="2"/>
  <c r="E10" i="2" s="1"/>
  <c r="D11" i="2"/>
  <c r="D12" i="2"/>
  <c r="E12" i="2" s="1"/>
  <c r="D13" i="2"/>
  <c r="E13" i="2" s="1"/>
  <c r="D9" i="2"/>
  <c r="E9" i="2" s="1"/>
  <c r="G44" i="2" l="1"/>
  <c r="D44" i="2"/>
  <c r="E44" i="2" s="1"/>
  <c r="I26" i="2"/>
  <c r="E26" i="2"/>
  <c r="H36" i="2"/>
  <c r="H37" i="2"/>
  <c r="I37" i="2" s="1"/>
  <c r="G15" i="2"/>
  <c r="G20" i="2" s="1"/>
  <c r="F15" i="2"/>
  <c r="F20" i="2" s="1"/>
  <c r="H12" i="2"/>
  <c r="I12" i="2" s="1"/>
  <c r="H10" i="2"/>
  <c r="I10" i="2" s="1"/>
  <c r="H13" i="2"/>
  <c r="I13" i="2" s="1"/>
  <c r="E11" i="2"/>
  <c r="D15" i="2"/>
  <c r="D20" i="2" s="1"/>
  <c r="H11" i="2"/>
  <c r="I36" i="2" l="1"/>
  <c r="H44" i="2"/>
  <c r="I44" i="2" s="1"/>
  <c r="I11" i="2"/>
  <c r="H15" i="2"/>
  <c r="H20" i="2" s="1"/>
  <c r="E20" i="2"/>
  <c r="E15" i="2"/>
  <c r="I15" i="2" l="1"/>
  <c r="I20" i="2"/>
</calcChain>
</file>

<file path=xl/sharedStrings.xml><?xml version="1.0" encoding="utf-8"?>
<sst xmlns="http://schemas.openxmlformats.org/spreadsheetml/2006/main" count="268" uniqueCount="74">
  <si>
    <t>GROSS REVENUE COMPARISONS</t>
  </si>
  <si>
    <t>SALES &amp; BUSINESS TAX COLLECTIONS</t>
  </si>
  <si>
    <t>TOTAL</t>
  </si>
  <si>
    <t>--------------------------------------------------------</t>
  </si>
  <si>
    <t>-</t>
  </si>
  <si>
    <t>2% SALES TAX</t>
  </si>
  <si>
    <t>2.6% LOCAL SCHOOL SUPPORT TAX</t>
  </si>
  <si>
    <t>1/2% BASIC CITY/COUNTY RELIEF TAX</t>
  </si>
  <si>
    <t>1 3/4% SUPPLEMENTAL CITY/COUNTY RELIEF TAX</t>
  </si>
  <si>
    <t>COUNTY OPTIONAL TAX</t>
  </si>
  <si>
    <t xml:space="preserve">    SUBTOTAL SALES TAX</t>
  </si>
  <si>
    <t>BUSINESS LICENSE FEE</t>
  </si>
  <si>
    <t>MODIFIED BUSINESS TAX</t>
  </si>
  <si>
    <t xml:space="preserve">   TOTAL SALES &amp; BUSINESS TAX</t>
  </si>
  <si>
    <t>EXCISE TAXES COLLECTIONS</t>
  </si>
  <si>
    <t>------------------------------------------------</t>
  </si>
  <si>
    <t>CIGARETTE TAX</t>
  </si>
  <si>
    <t>OTHER TOBACCO TAX</t>
  </si>
  <si>
    <t>LIQUOR TAX</t>
  </si>
  <si>
    <t>INSURANCE PREMIUM TAX</t>
  </si>
  <si>
    <t>TIRE TAX</t>
  </si>
  <si>
    <t>GOVERNMENTAL SERVICES TAX</t>
  </si>
  <si>
    <t>LIVE ENTERTAINMENT TAX</t>
  </si>
  <si>
    <t>BANK EXCISE TAX</t>
  </si>
  <si>
    <t>REAL PROPERTY TRANSFER TAX</t>
  </si>
  <si>
    <t>LODGING TAX</t>
  </si>
  <si>
    <t xml:space="preserve">  3/8% FOR TOURISM</t>
  </si>
  <si>
    <t xml:space="preserve">  3% TO SCHOOL SUPPORT FUND</t>
  </si>
  <si>
    <t xml:space="preserve">   TOTAL EXCISE TAXES</t>
  </si>
  <si>
    <t xml:space="preserve">PREPARED BY DEPARTMENT OF TAXATION </t>
  </si>
  <si>
    <t>DIFFERENCE</t>
  </si>
  <si>
    <t>FISCAL</t>
  </si>
  <si>
    <t>PRIOR FISCAL</t>
  </si>
  <si>
    <t>AMOUNT</t>
  </si>
  <si>
    <t>PERCENT</t>
  </si>
  <si>
    <t>YEAR TO DATE</t>
  </si>
  <si>
    <t>----------------------------------------------------------</t>
  </si>
  <si>
    <t>--------------------------------------------------</t>
  </si>
  <si>
    <t>GOVERNMENTAL SERVICES FEE-SHRT TERM LESSOR</t>
  </si>
  <si>
    <t>-----------------</t>
  </si>
  <si>
    <t>-----------------------</t>
  </si>
  <si>
    <t>--------------------------</t>
  </si>
  <si>
    <t>------------------</t>
  </si>
  <si>
    <t>------------------------</t>
  </si>
  <si>
    <t>------------------------------</t>
  </si>
  <si>
    <t>-------------------------</t>
  </si>
  <si>
    <t>TRANSPORTATION CONNECTION TAX</t>
  </si>
  <si>
    <t>COMMERCE TAX</t>
  </si>
  <si>
    <t>RETAIL CANNABIS TAX</t>
  </si>
  <si>
    <t>WHOLESALE CANNABIS TAX</t>
  </si>
  <si>
    <t>REATIL CANNABIS TAX</t>
  </si>
  <si>
    <t>GOLD AND SILVER EXCISE TAX</t>
  </si>
  <si>
    <t xml:space="preserve">Ggold </t>
  </si>
  <si>
    <t>EXCISE TAXES-FY25 JULY ACTIVITY/AUGUST COLLECTIONS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</si>
  <si>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</si>
  <si>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</si>
  <si>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</si>
  <si>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</si>
  <si>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</si>
  <si>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</si>
  <si>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</si>
  <si>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</si>
  <si>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</si>
  <si>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</si>
  <si>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</si>
  <si>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</si>
  <si>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FOR FISCAL YEAR 2026</t>
  </si>
  <si>
    <t>SALES &amp; BUSINESS TAX-FY26 JULY ACTIVITY/AUGUST COLLECTIONS</t>
  </si>
  <si>
    <t>FOR JULY 2026 VS JULY 2025</t>
  </si>
  <si>
    <t>JULY 2026</t>
  </si>
  <si>
    <t>FOR AUGUST 2026 VS AUGUST 2025</t>
  </si>
  <si>
    <t>AUGUST 2026</t>
  </si>
  <si>
    <t>SALES &amp; BUSINESS TAX-FY26 AUGUST ACTIVITY/SEPTEMBER COLLECTIONS</t>
  </si>
  <si>
    <t>EXCISE TAXES-FY25 AUGUST ACTIVITY/SEPTEMBER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</si>
</sst>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indexed="63"/>
      <name val="Courier New"/>
      <family val="3"/>
    </font>
    <font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49" fontId="1" fillId="0" borderId="0" xfId="5" quotePrefix="1" applyNumberFormat="1" applyFont="1" applyAlignment="1">
      <alignment horizontal="center"/>
    </xf>
    <xf numFmtId="0" fontId="4" fillId="0" borderId="0" xfId="5"/>
    <xf numFmtId="0" fontId="1" fillId="0" borderId="0" xfId="5" applyFont="1" applyAlignment="1">
      <alignment horizontal="center"/>
    </xf>
    <xf numFmtId="164" fontId="1" fillId="0" borderId="0" xfId="5" applyNumberFormat="1" applyFont="1"/>
    <xf numFmtId="164" fontId="1" fillId="0" borderId="0" xfId="5" quotePrefix="1" applyNumberFormat="1" applyFont="1" applyAlignment="1">
      <alignment horizontal="center"/>
    </xf>
    <xf numFmtId="0" fontId="1" fillId="0" borderId="0" xfId="5" quotePrefix="1" applyFont="1" applyAlignment="1">
      <alignment horizontal="center"/>
    </xf>
    <xf numFmtId="164" fontId="1" fillId="0" borderId="0" xfId="5" applyNumberFormat="1" applyFont="1" applyAlignment="1">
      <alignment horizontal="fill"/>
    </xf>
    <xf numFmtId="7" fontId="1" fillId="0" borderId="0" xfId="5" applyNumberFormat="1" applyFont="1" applyAlignment="1">
      <alignment horizontal="fill"/>
    </xf>
    <xf numFmtId="5" fontId="1" fillId="0" borderId="0" xfId="5" applyNumberFormat="1" applyFont="1"/>
    <xf numFmtId="0" fontId="5" fillId="0" borderId="0" xfId="5" applyFont="1" applyAlignment="1">
      <alignment horizontal="center"/>
    </xf>
    <xf numFmtId="164" fontId="1" fillId="0" borderId="0" xfId="5" applyNumberFormat="1" applyFont="1" applyAlignment="1">
      <alignment horizontal="center"/>
    </xf>
    <xf numFmtId="0" fontId="2" fillId="0" borderId="0" xfId="5" quotePrefix="1" applyFont="1" applyAlignment="1">
      <alignment horizontal="left"/>
    </xf>
    <xf numFmtId="0" fontId="1" fillId="0" borderId="0" xfId="5" applyFont="1" applyAlignment="1">
      <alignment horizontal="left"/>
    </xf>
    <xf numFmtId="10" fontId="1" fillId="0" borderId="0" xfId="5" applyNumberFormat="1" applyFont="1"/>
    <xf numFmtId="164" fontId="1" fillId="0" borderId="0" xfId="5" applyNumberFormat="1" applyFont="1" applyProtection="1">
      <protection hidden="1"/>
    </xf>
    <xf numFmtId="10" fontId="1" fillId="0" borderId="0" xfId="5" applyNumberFormat="1" applyFont="1" applyProtection="1">
      <protection hidden="1"/>
    </xf>
    <xf numFmtId="5" fontId="1" fillId="0" borderId="0" xfId="5" applyNumberFormat="1" applyFont="1" applyProtection="1">
      <protection hidden="1"/>
    </xf>
    <xf numFmtId="0" fontId="6" fillId="0" borderId="0" xfId="5" quotePrefix="1" applyFont="1" applyAlignment="1">
      <alignment horizontal="left"/>
    </xf>
    <xf numFmtId="0" fontId="1" fillId="0" borderId="0" xfId="5" quotePrefix="1" applyFont="1" applyAlignment="1">
      <alignment horizontal="left"/>
    </xf>
    <xf numFmtId="7" fontId="1" fillId="0" borderId="0" xfId="5" applyNumberFormat="1" applyFont="1"/>
    <xf numFmtId="8" fontId="1" fillId="0" borderId="0" xfId="5" applyNumberFormat="1" applyFont="1"/>
    <xf numFmtId="0" fontId="1" fillId="0" borderId="0" xfId="0" applyFont="1" applyAlignment="1">
      <alignment horizontal="left"/>
    </xf>
    <xf numFmtId="164" fontId="1" fillId="0" borderId="0" xfId="5" quotePrefix="1" applyNumberFormat="1" applyFont="1"/>
    <xf numFmtId="0" fontId="1" fillId="0" borderId="0" xfId="5" applyFont="1"/>
    <xf numFmtId="5" fontId="1" fillId="0" borderId="0" xfId="5" quotePrefix="1" applyNumberFormat="1" applyFont="1"/>
    <xf numFmtId="10" fontId="1" fillId="0" borderId="0" xfId="17" applyNumberFormat="1"/>
    <xf numFmtId="0" fontId="1" fillId="0" borderId="0" xfId="17" applyAlignment="1">
      <alignment horizontal="center"/>
    </xf>
    <xf numFmtId="0" fontId="2" fillId="0" borderId="0" xfId="17" applyFont="1" applyAlignment="1">
      <alignment horizontal="center"/>
    </xf>
    <xf numFmtId="0" fontId="1" fillId="0" borderId="0" xfId="17"/>
    <xf numFmtId="7" fontId="1" fillId="0" borderId="0" xfId="17" applyNumberFormat="1" applyAlignment="1">
      <alignment horizontal="fill"/>
    </xf>
    <xf numFmtId="164" fontId="1" fillId="0" borderId="0" xfId="17" applyNumberFormat="1" applyAlignment="1">
      <alignment horizontal="fill"/>
    </xf>
    <xf numFmtId="5" fontId="1" fillId="0" borderId="0" xfId="17" applyNumberFormat="1"/>
    <xf numFmtId="164" fontId="1" fillId="0" borderId="0" xfId="17" applyNumberFormat="1"/>
    <xf numFmtId="0" fontId="1" fillId="0" borderId="0" xfId="17" applyAlignment="1">
      <alignment horizontal="left"/>
    </xf>
    <xf numFmtId="42" fontId="1" fillId="0" borderId="0" xfId="17" applyNumberFormat="1"/>
    <xf numFmtId="164" fontId="1" fillId="0" borderId="0" xfId="17" applyNumberFormat="1" applyAlignment="1">
      <alignment horizontal="right"/>
    </xf>
    <xf numFmtId="0" fontId="3" fillId="0" borderId="0" xfId="17" applyFont="1"/>
    <xf numFmtId="0" fontId="4" fillId="0" borderId="0" xfId="5" applyAlignment="1">
      <alignment wrapText="1"/>
    </xf>
    <xf numFmtId="0" fontId="1" fillId="0" borderId="0" xfId="5" applyFont="1" applyAlignment="1">
      <alignment wrapText="1"/>
    </xf>
    <xf numFmtId="0" fontId="2" fillId="0" borderId="0" xfId="13" quotePrefix="1" applyFont="1" applyAlignment="1">
      <alignment horizontal="left"/>
    </xf>
    <xf numFmtId="10" fontId="1" fillId="0" borderId="0" xfId="17" applyNumberFormat="1" applyAlignment="1">
      <alignment horizontal="center"/>
    </xf>
    <xf numFmtId="49" fontId="1" fillId="0" borderId="0" xfId="17" quotePrefix="1" applyNumberFormat="1" applyAlignment="1">
      <alignment horizontal="center"/>
    </xf>
    <xf numFmtId="0" fontId="1" fillId="0" borderId="0" xfId="13" applyAlignment="1">
      <alignment wrapText="1"/>
    </xf>
    <xf numFmtId="0" fontId="1" fillId="0" borderId="0" xfId="13" applyAlignment="1">
      <alignment horizontal="left"/>
    </xf>
    <xf numFmtId="164" fontId="1" fillId="0" borderId="0" xfId="13" applyNumberFormat="1"/>
    <xf numFmtId="0" fontId="5" fillId="0" borderId="0" xfId="13" applyFont="1" applyAlignment="1">
      <alignment horizontal="center"/>
    </xf>
    <xf numFmtId="0" fontId="1" fillId="0" borderId="0" xfId="13"/>
    <xf numFmtId="0" fontId="1" fillId="0" borderId="0" xfId="13" applyAlignment="1">
      <alignment horizontal="center"/>
    </xf>
    <xf numFmtId="8" fontId="1" fillId="0" borderId="0" xfId="13" applyNumberFormat="1"/>
    <xf numFmtId="164" fontId="1" fillId="0" borderId="0" xfId="13" applyNumberFormat="1" applyAlignment="1">
      <alignment horizontal="center"/>
    </xf>
    <xf numFmtId="164" fontId="1" fillId="0" borderId="0" xfId="13" quotePrefix="1" applyNumberFormat="1" applyAlignment="1">
      <alignment horizontal="center"/>
    </xf>
    <xf numFmtId="0" fontId="1" fillId="0" borderId="0" xfId="13" quotePrefix="1" applyAlignment="1">
      <alignment horizontal="center"/>
    </xf>
    <xf numFmtId="49" fontId="1" fillId="0" borderId="0" xfId="13" quotePrefix="1" applyNumberFormat="1" applyAlignment="1">
      <alignment horizontal="center"/>
    </xf>
    <xf numFmtId="164" fontId="1" fillId="0" borderId="0" xfId="13" applyNumberFormat="1" applyAlignment="1">
      <alignment horizontal="fill"/>
    </xf>
    <xf numFmtId="7" fontId="1" fillId="0" borderId="0" xfId="13" applyNumberFormat="1" applyAlignment="1">
      <alignment horizontal="fill"/>
    </xf>
    <xf numFmtId="7" fontId="1" fillId="0" borderId="0" xfId="13" applyNumberFormat="1"/>
    <xf numFmtId="10" fontId="1" fillId="0" borderId="0" xfId="13" applyNumberFormat="1"/>
    <xf numFmtId="5" fontId="1" fillId="0" borderId="0" xfId="13" applyNumberFormat="1"/>
    <xf numFmtId="164" fontId="1" fillId="0" borderId="0" xfId="13" applyNumberFormat="1" applyProtection="1">
      <protection hidden="1"/>
    </xf>
    <xf numFmtId="10" fontId="1" fillId="0" borderId="0" xfId="13" applyNumberFormat="1" applyProtection="1">
      <protection hidden="1"/>
    </xf>
    <xf numFmtId="5" fontId="1" fillId="0" borderId="0" xfId="13" applyNumberFormat="1" applyProtection="1">
      <protection hidden="1"/>
    </xf>
    <xf numFmtId="0" fontId="6" fillId="0" borderId="0" xfId="13" quotePrefix="1" applyFont="1" applyAlignment="1">
      <alignment horizontal="left"/>
    </xf>
    <xf numFmtId="164" fontId="1" fillId="0" borderId="0" xfId="13" quotePrefix="1" applyNumberFormat="1"/>
    <xf numFmtId="5" fontId="1" fillId="0" borderId="0" xfId="13" quotePrefix="1" applyNumberFormat="1"/>
    <xf numFmtId="0" fontId="1" fillId="0" borderId="0" xfId="13" quotePrefix="1" applyAlignment="1">
      <alignment horizontal="left"/>
    </xf>
    <xf numFmtId="0" fontId="5" fillId="0" borderId="0" xfId="13" applyFont="1" applyAlignment="1">
      <alignment horizontal="center"/>
    </xf>
    <xf numFmtId="0" fontId="2" fillId="0" borderId="0" xfId="13" applyFont="1" applyAlignment="1">
      <alignment horizontal="center"/>
    </xf>
    <xf numFmtId="0" fontId="5" fillId="0" borderId="0" xfId="5" applyFont="1" applyAlignment="1">
      <alignment horizontal="center"/>
    </xf>
    <xf numFmtId="0" fontId="2" fillId="0" borderId="0" xfId="5" applyFont="1" applyAlignment="1">
      <alignment horizontal="center"/>
    </xf>
  </cellXfs>
  <cellStyles count="21">
    <cellStyle name="Comma 2" xfId="2" xr:uid="{00000000-0005-0000-0000-000000000000}"/>
    <cellStyle name="Comma 3" xfId="6" xr:uid="{00000000-0005-0000-0000-000001000000}"/>
    <cellStyle name="Comma 3 2" xfId="14" xr:uid="{00000000-0005-0000-0000-000002000000}"/>
    <cellStyle name="Comma 4" xfId="10" xr:uid="{00000000-0005-0000-0000-000003000000}"/>
    <cellStyle name="Comma 4 2" xfId="18" xr:uid="{00000000-0005-0000-0000-000004000000}"/>
    <cellStyle name="Currency 2" xfId="3" xr:uid="{00000000-0005-0000-0000-000006000000}"/>
    <cellStyle name="Currency 3" xfId="7" xr:uid="{00000000-0005-0000-0000-000007000000}"/>
    <cellStyle name="Currency 3 2" xfId="15" xr:uid="{00000000-0005-0000-0000-000008000000}"/>
    <cellStyle name="Currency 4" xfId="11" xr:uid="{00000000-0005-0000-0000-000009000000}"/>
    <cellStyle name="Currency 4 2" xfId="19" xr:uid="{00000000-0005-0000-0000-00000A000000}"/>
    <cellStyle name="Normal" xfId="0" builtinId="0"/>
    <cellStyle name="Normal 2" xfId="1" xr:uid="{00000000-0005-0000-0000-00000C000000}"/>
    <cellStyle name="Normal 3" xfId="5" xr:uid="{00000000-0005-0000-0000-00000D000000}"/>
    <cellStyle name="Normal 3 2" xfId="13" xr:uid="{00000000-0005-0000-0000-00000E000000}"/>
    <cellStyle name="Normal 4" xfId="9" xr:uid="{00000000-0005-0000-0000-00000F000000}"/>
    <cellStyle name="Normal 4 2" xfId="17" xr:uid="{00000000-0005-0000-0000-000010000000}"/>
    <cellStyle name="Percent 2" xfId="4" xr:uid="{00000000-0005-0000-0000-000011000000}"/>
    <cellStyle name="Percent 3" xfId="8" xr:uid="{00000000-0005-0000-0000-000012000000}"/>
    <cellStyle name="Percent 3 2" xfId="16" xr:uid="{00000000-0005-0000-0000-000013000000}"/>
    <cellStyle name="Percent 4" xfId="12" xr:uid="{00000000-0005-0000-0000-000014000000}"/>
    <cellStyle name="Percent 4 2" xfId="20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Div%20-%20Adm%20Svc\Distribution%20&amp;%20Statistics\Acct%20Tech\Monthly%20Roll\GROSS%20COMP%20FY2026.xlsx" TargetMode="External"/><Relationship Id="rId1" Type="http://schemas.openxmlformats.org/officeDocument/2006/relationships/externalLinkPath" Target="file:///T:\Div%20-%20Adm%20Svc\Distribution%20&amp;%20Statistics\Acct%20Tech\Monthly%20Roll\GROSS%20COMP%20FY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Y25"/>
      <sheetName val="REV PED 1"/>
      <sheetName val="REV PED 2"/>
      <sheetName val="REV PED 3"/>
      <sheetName val="REV PED 4"/>
      <sheetName val="REV PED 5"/>
      <sheetName val="REV PED 6"/>
      <sheetName val="REV PED 7"/>
      <sheetName val="REV PED 8"/>
      <sheetName val="REV PED 9"/>
      <sheetName val="REV PED 10"/>
      <sheetName val="REV PED 11"/>
      <sheetName val="REV PED 12"/>
      <sheetName val="SUMMARY"/>
    </sheetNames>
    <sheetDataSet>
      <sheetData sheetId="0"/>
      <sheetData sheetId="1">
        <row r="9">
          <cell r="B9">
            <v>142268858.78</v>
          </cell>
        </row>
        <row r="10">
          <cell r="B10">
            <v>178938139.71000001</v>
          </cell>
        </row>
        <row r="11">
          <cell r="B11">
            <v>34403462.5</v>
          </cell>
        </row>
        <row r="12">
          <cell r="B12">
            <v>120399671.58</v>
          </cell>
        </row>
        <row r="13">
          <cell r="B13">
            <v>94313775.129999995</v>
          </cell>
        </row>
        <row r="25">
          <cell r="B25">
            <v>6634917.5</v>
          </cell>
        </row>
        <row r="26">
          <cell r="B26">
            <v>2825901.87</v>
          </cell>
        </row>
        <row r="27">
          <cell r="B27">
            <v>2733254.0100000002</v>
          </cell>
        </row>
        <row r="28">
          <cell r="B28">
            <v>0</v>
          </cell>
        </row>
        <row r="29">
          <cell r="B29">
            <v>189639.58</v>
          </cell>
        </row>
        <row r="30">
          <cell r="B30">
            <v>0</v>
          </cell>
        </row>
        <row r="31">
          <cell r="B31">
            <v>8534430.620000001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3822995.03</v>
          </cell>
        </row>
        <row r="37">
          <cell r="B37">
            <v>28375590.640000001</v>
          </cell>
        </row>
        <row r="38">
          <cell r="B38">
            <v>3622439.87</v>
          </cell>
        </row>
        <row r="39">
          <cell r="B39">
            <v>37278414.640000001</v>
          </cell>
        </row>
        <row r="40">
          <cell r="B40">
            <v>5549278.9199999999</v>
          </cell>
        </row>
        <row r="41">
          <cell r="B41">
            <v>2834688.67</v>
          </cell>
        </row>
      </sheetData>
      <sheetData sheetId="2">
        <row r="9">
          <cell r="B9">
            <v>169261573.91</v>
          </cell>
        </row>
        <row r="10">
          <cell r="B10">
            <v>212266695.69</v>
          </cell>
        </row>
        <row r="11">
          <cell r="B11">
            <v>40561469.420000002</v>
          </cell>
        </row>
        <row r="12">
          <cell r="B12">
            <v>141948101.43000001</v>
          </cell>
        </row>
        <row r="13">
          <cell r="B13">
            <v>110175892.54000001</v>
          </cell>
        </row>
        <row r="25">
          <cell r="B25">
            <v>10126620</v>
          </cell>
        </row>
        <row r="26">
          <cell r="B26">
            <v>2970152.96</v>
          </cell>
        </row>
        <row r="27">
          <cell r="B27">
            <v>8144484.4699999997</v>
          </cell>
        </row>
        <row r="28">
          <cell r="B28">
            <v>0</v>
          </cell>
        </row>
        <row r="29">
          <cell r="B29">
            <v>201584.66999999998</v>
          </cell>
        </row>
        <row r="30">
          <cell r="B30">
            <v>0</v>
          </cell>
        </row>
        <row r="31">
          <cell r="B31">
            <v>9709465.5099999998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103611.92</v>
          </cell>
        </row>
        <row r="37">
          <cell r="B37">
            <v>206665.31</v>
          </cell>
        </row>
        <row r="38">
          <cell r="B38">
            <v>3734030.61</v>
          </cell>
        </row>
        <row r="39">
          <cell r="B39">
            <v>33765635.229999997</v>
          </cell>
        </row>
        <row r="40">
          <cell r="B40">
            <v>6169999</v>
          </cell>
        </row>
        <row r="41">
          <cell r="B41">
            <v>3480811.5300000003</v>
          </cell>
        </row>
      </sheetData>
      <sheetData sheetId="3">
        <row r="9">
          <cell r="B9">
            <v>152915226</v>
          </cell>
        </row>
        <row r="10">
          <cell r="B10">
            <v>188514883.13</v>
          </cell>
        </row>
        <row r="11">
          <cell r="B11">
            <v>36198807.229999997</v>
          </cell>
        </row>
        <row r="12">
          <cell r="B12">
            <v>126695004.88</v>
          </cell>
        </row>
        <row r="13">
          <cell r="B13">
            <v>78126758</v>
          </cell>
        </row>
        <row r="17">
          <cell r="B17">
            <v>13605.25</v>
          </cell>
        </row>
        <row r="18">
          <cell r="B18">
            <v>165827964.24000001</v>
          </cell>
        </row>
        <row r="25">
          <cell r="B25">
            <v>1723607.5</v>
          </cell>
        </row>
        <row r="26">
          <cell r="B26">
            <v>3464291.07</v>
          </cell>
        </row>
        <row r="27">
          <cell r="B27">
            <v>4157885.5699999994</v>
          </cell>
        </row>
        <row r="28">
          <cell r="B28">
            <v>158911473.31999999</v>
          </cell>
        </row>
        <row r="29">
          <cell r="B29">
            <v>190257.98</v>
          </cell>
        </row>
        <row r="30">
          <cell r="B30">
            <v>16973893.760000002</v>
          </cell>
        </row>
        <row r="31">
          <cell r="B31">
            <v>11214508.810000001</v>
          </cell>
        </row>
        <row r="32">
          <cell r="B32">
            <v>297500</v>
          </cell>
        </row>
        <row r="33">
          <cell r="B33">
            <v>0</v>
          </cell>
        </row>
        <row r="34">
          <cell r="B34">
            <v>30590861.879999999</v>
          </cell>
        </row>
        <row r="36">
          <cell r="B36">
            <v>2898471.6999999997</v>
          </cell>
        </row>
        <row r="37">
          <cell r="B37">
            <v>17730167.149999999</v>
          </cell>
        </row>
        <row r="38">
          <cell r="B38">
            <v>4093731.4</v>
          </cell>
        </row>
        <row r="39">
          <cell r="B39">
            <v>18856596.440000001</v>
          </cell>
        </row>
        <row r="40">
          <cell r="B40">
            <v>3982597.15</v>
          </cell>
        </row>
        <row r="41">
          <cell r="B41">
            <v>2406653.5099999998</v>
          </cell>
        </row>
      </sheetData>
      <sheetData sheetId="4">
        <row r="9">
          <cell r="B9">
            <v>162142217.77000001</v>
          </cell>
        </row>
        <row r="10">
          <cell r="B10">
            <v>204061418.43000001</v>
          </cell>
        </row>
        <row r="11">
          <cell r="B11">
            <v>38289610.079999998</v>
          </cell>
        </row>
        <row r="12">
          <cell r="B12">
            <v>134095915.63</v>
          </cell>
        </row>
        <row r="13">
          <cell r="B13">
            <v>127432486.41</v>
          </cell>
        </row>
        <row r="17">
          <cell r="B17"/>
        </row>
        <row r="18">
          <cell r="B18"/>
        </row>
        <row r="25">
          <cell r="B25">
            <v>9049320</v>
          </cell>
        </row>
        <row r="26">
          <cell r="B26">
            <v>2887273.28</v>
          </cell>
        </row>
        <row r="27">
          <cell r="B27">
            <v>4341249.1100000003</v>
          </cell>
        </row>
        <row r="28">
          <cell r="B28"/>
        </row>
        <row r="29">
          <cell r="B29">
            <v>224116.66</v>
          </cell>
        </row>
        <row r="30">
          <cell r="B30"/>
        </row>
        <row r="31">
          <cell r="B31">
            <v>13838296.199999999</v>
          </cell>
        </row>
        <row r="32">
          <cell r="B32"/>
        </row>
        <row r="33">
          <cell r="B33"/>
        </row>
        <row r="34">
          <cell r="B34"/>
        </row>
        <row r="36">
          <cell r="B36">
            <v>5061101.17</v>
          </cell>
        </row>
        <row r="37">
          <cell r="B37">
            <v>38184959.039999999</v>
          </cell>
        </row>
        <row r="38">
          <cell r="B38">
            <v>4049975.23</v>
          </cell>
        </row>
        <row r="39">
          <cell r="B39">
            <v>5189954.8400000008</v>
          </cell>
        </row>
        <row r="40">
          <cell r="B40">
            <v>7905236.1399999997</v>
          </cell>
        </row>
        <row r="41">
          <cell r="B41">
            <v>2914369.39</v>
          </cell>
        </row>
      </sheetData>
      <sheetData sheetId="5">
        <row r="9">
          <cell r="B9">
            <v>149884960.56999999</v>
          </cell>
        </row>
        <row r="10">
          <cell r="B10">
            <v>191512052.38</v>
          </cell>
        </row>
        <row r="11">
          <cell r="B11">
            <v>36597190.109999999</v>
          </cell>
        </row>
        <row r="12">
          <cell r="B12">
            <v>128026215.67</v>
          </cell>
        </row>
        <row r="13">
          <cell r="B13">
            <v>95479373.810000002</v>
          </cell>
        </row>
        <row r="17">
          <cell r="B17"/>
        </row>
        <row r="18">
          <cell r="B18"/>
        </row>
        <row r="25">
          <cell r="B25">
            <v>9166476.3800000008</v>
          </cell>
        </row>
        <row r="26">
          <cell r="B26">
            <v>2912430.3</v>
          </cell>
        </row>
        <row r="27">
          <cell r="B27">
            <v>3897831.53</v>
          </cell>
        </row>
        <row r="28">
          <cell r="B28"/>
        </row>
        <row r="29">
          <cell r="B29">
            <v>181097.35</v>
          </cell>
        </row>
        <row r="30">
          <cell r="B30"/>
        </row>
        <row r="31">
          <cell r="B31">
            <v>12628959.050000001</v>
          </cell>
        </row>
        <row r="32">
          <cell r="B32"/>
        </row>
        <row r="33">
          <cell r="B33"/>
        </row>
        <row r="34">
          <cell r="B34"/>
        </row>
        <row r="36">
          <cell r="B36">
            <v>449131.52999999997</v>
          </cell>
        </row>
        <row r="37">
          <cell r="B37">
            <v>2320877.35</v>
          </cell>
        </row>
        <row r="38">
          <cell r="B38">
            <v>3201189.85</v>
          </cell>
        </row>
        <row r="39">
          <cell r="B39">
            <v>4320748.5999999996</v>
          </cell>
        </row>
        <row r="40">
          <cell r="B40">
            <v>5886889.6100000003</v>
          </cell>
        </row>
        <row r="41">
          <cell r="B41">
            <v>2899023.51</v>
          </cell>
        </row>
      </sheetData>
      <sheetData sheetId="6">
        <row r="9">
          <cell r="B9">
            <v>193848972.97</v>
          </cell>
        </row>
        <row r="10">
          <cell r="B10">
            <v>237657654.81999999</v>
          </cell>
        </row>
        <row r="11">
          <cell r="B11">
            <v>44946666.350000001</v>
          </cell>
        </row>
        <row r="12">
          <cell r="B12">
            <v>157285980.53999999</v>
          </cell>
        </row>
        <row r="13">
          <cell r="B13">
            <v>126150677.69</v>
          </cell>
        </row>
        <row r="17">
          <cell r="B17">
            <v>52156.28</v>
          </cell>
        </row>
        <row r="18">
          <cell r="B18">
            <v>190920537.68000001</v>
          </cell>
        </row>
        <row r="25">
          <cell r="B25">
            <v>9489666.379999999</v>
          </cell>
        </row>
        <row r="26">
          <cell r="B26">
            <v>6017616.9699999997</v>
          </cell>
        </row>
        <row r="27">
          <cell r="B27">
            <v>4223078.67</v>
          </cell>
        </row>
        <row r="28">
          <cell r="B28">
            <v>171113663.05000001</v>
          </cell>
        </row>
        <row r="29">
          <cell r="B29">
            <v>171435.49</v>
          </cell>
        </row>
        <row r="30">
          <cell r="B30">
            <v>21774839.41</v>
          </cell>
        </row>
        <row r="31">
          <cell r="B31">
            <v>6526456.25</v>
          </cell>
        </row>
        <row r="32">
          <cell r="B32">
            <v>464248.75</v>
          </cell>
        </row>
        <row r="33">
          <cell r="B33">
            <v>122717774.23999999</v>
          </cell>
        </row>
        <row r="34">
          <cell r="B34">
            <v>30141781.969999999</v>
          </cell>
        </row>
        <row r="36">
          <cell r="B36">
            <v>2491831.3899999997</v>
          </cell>
        </row>
        <row r="37">
          <cell r="B37">
            <v>18278134.23</v>
          </cell>
        </row>
        <row r="38">
          <cell r="B38">
            <v>3636349.17</v>
          </cell>
        </row>
        <row r="39">
          <cell r="B39">
            <v>3053542.94</v>
          </cell>
        </row>
        <row r="40">
          <cell r="B40">
            <v>4313239.2</v>
          </cell>
        </row>
        <row r="41">
          <cell r="B41">
            <v>2278854.39</v>
          </cell>
        </row>
      </sheetData>
      <sheetData sheetId="7">
        <row r="9">
          <cell r="B9">
            <v>146270567.41</v>
          </cell>
        </row>
        <row r="10">
          <cell r="B10">
            <v>184554514.25999999</v>
          </cell>
        </row>
        <row r="11">
          <cell r="B11">
            <v>34935669.340000004</v>
          </cell>
        </row>
        <row r="12">
          <cell r="B12">
            <v>122264750.09</v>
          </cell>
        </row>
        <row r="13">
          <cell r="B13">
            <v>95895575.069999993</v>
          </cell>
        </row>
        <row r="25">
          <cell r="B25">
            <v>10018890</v>
          </cell>
        </row>
        <row r="26">
          <cell r="B26">
            <v>689330.02</v>
          </cell>
        </row>
        <row r="27">
          <cell r="B27">
            <v>3287873.1</v>
          </cell>
        </row>
        <row r="28">
          <cell r="B28">
            <v>0</v>
          </cell>
        </row>
        <row r="29">
          <cell r="B29">
            <v>161273.04999999999</v>
          </cell>
        </row>
        <row r="30">
          <cell r="B30">
            <v>0</v>
          </cell>
        </row>
        <row r="31">
          <cell r="B31">
            <v>11973303.949999999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2365781.9900000002</v>
          </cell>
        </row>
        <row r="37">
          <cell r="B37">
            <v>17598560.829999998</v>
          </cell>
        </row>
        <row r="38">
          <cell r="B38">
            <v>3860212.33</v>
          </cell>
        </row>
        <row r="39">
          <cell r="B39">
            <v>2110613.61</v>
          </cell>
        </row>
        <row r="40">
          <cell r="B40">
            <v>6660211.3899999997</v>
          </cell>
        </row>
        <row r="41">
          <cell r="B41">
            <v>2543493.52</v>
          </cell>
        </row>
      </sheetData>
      <sheetData sheetId="8">
        <row r="9">
          <cell r="B9">
            <v>156033343.53</v>
          </cell>
        </row>
        <row r="10">
          <cell r="B10">
            <v>193743732.28</v>
          </cell>
        </row>
        <row r="11">
          <cell r="B11">
            <v>36060652.719999999</v>
          </cell>
        </row>
        <row r="12">
          <cell r="B12">
            <v>126202600.91</v>
          </cell>
        </row>
        <row r="13">
          <cell r="B13">
            <v>99599362.829999998</v>
          </cell>
        </row>
        <row r="25">
          <cell r="B25">
            <v>9157188.0399999991</v>
          </cell>
        </row>
        <row r="26">
          <cell r="B26">
            <v>4756567.17</v>
          </cell>
        </row>
        <row r="27">
          <cell r="B27">
            <v>3756328.4199999995</v>
          </cell>
        </row>
        <row r="28">
          <cell r="B28">
            <v>0</v>
          </cell>
        </row>
        <row r="29">
          <cell r="B29">
            <v>165551.25</v>
          </cell>
        </row>
        <row r="30">
          <cell r="B30">
            <v>0</v>
          </cell>
        </row>
        <row r="31">
          <cell r="B31">
            <v>7870040.4400000004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2500144.4900000002</v>
          </cell>
        </row>
        <row r="37">
          <cell r="B37">
            <v>21647636.93</v>
          </cell>
        </row>
        <row r="38">
          <cell r="B38">
            <v>2894332.56</v>
          </cell>
        </row>
        <row r="39">
          <cell r="B39">
            <v>3415293.4</v>
          </cell>
        </row>
        <row r="40">
          <cell r="B40">
            <v>5413905.3499999996</v>
          </cell>
        </row>
        <row r="41">
          <cell r="B41">
            <v>2828111.19</v>
          </cell>
        </row>
      </sheetData>
      <sheetData sheetId="9">
        <row r="9">
          <cell r="B9">
            <v>179637733.52000001</v>
          </cell>
        </row>
        <row r="10">
          <cell r="B10">
            <v>221918280.47999999</v>
          </cell>
        </row>
        <row r="11">
          <cell r="B11">
            <v>42485189.600000001</v>
          </cell>
        </row>
        <row r="12">
          <cell r="B12">
            <v>148645680.37</v>
          </cell>
        </row>
        <row r="13">
          <cell r="B13">
            <v>116082716.59999999</v>
          </cell>
        </row>
        <row r="17">
          <cell r="B17">
            <v>4128.45</v>
          </cell>
        </row>
        <row r="18">
          <cell r="B18">
            <v>232456584.78999999</v>
          </cell>
        </row>
        <row r="25">
          <cell r="B25">
            <v>8564535</v>
          </cell>
        </row>
        <row r="26">
          <cell r="B26">
            <v>3454625.43</v>
          </cell>
        </row>
        <row r="27">
          <cell r="B27">
            <v>4484995.07</v>
          </cell>
        </row>
        <row r="28">
          <cell r="B28">
            <v>175137126.03</v>
          </cell>
        </row>
        <row r="29">
          <cell r="B29">
            <v>185045.61</v>
          </cell>
        </row>
        <row r="30">
          <cell r="B30">
            <v>29210758.219999999</v>
          </cell>
        </row>
        <row r="31">
          <cell r="B31">
            <v>16664088.380000001</v>
          </cell>
        </row>
        <row r="32">
          <cell r="B32">
            <v>572250</v>
          </cell>
        </row>
        <row r="33">
          <cell r="B33">
            <v>0</v>
          </cell>
        </row>
        <row r="34">
          <cell r="B34">
            <v>27761285.27</v>
          </cell>
        </row>
        <row r="36">
          <cell r="B36">
            <v>2058096.6399999999</v>
          </cell>
        </row>
        <row r="37">
          <cell r="B37">
            <v>16591872.310000001</v>
          </cell>
        </row>
        <row r="38">
          <cell r="B38">
            <v>4862785.5</v>
          </cell>
        </row>
        <row r="39">
          <cell r="B39">
            <v>2159428.5499999998</v>
          </cell>
        </row>
        <row r="41">
          <cell r="B41">
            <v>2847041.8499999996</v>
          </cell>
        </row>
      </sheetData>
      <sheetData sheetId="10">
        <row r="9">
          <cell r="B9">
            <v>161507594.38</v>
          </cell>
        </row>
        <row r="10">
          <cell r="B10">
            <v>200895585.97</v>
          </cell>
        </row>
        <row r="11">
          <cell r="B11">
            <v>38399845.509999998</v>
          </cell>
        </row>
        <row r="12">
          <cell r="B12">
            <v>134388345.55000001</v>
          </cell>
        </row>
        <row r="13">
          <cell r="B13">
            <v>105159867.95999999</v>
          </cell>
        </row>
        <row r="25">
          <cell r="B25">
            <v>10136046.379999999</v>
          </cell>
        </row>
        <row r="26">
          <cell r="B26">
            <v>3612612.86</v>
          </cell>
        </row>
        <row r="27">
          <cell r="B27">
            <v>4344627.75</v>
          </cell>
        </row>
        <row r="28">
          <cell r="B28">
            <v>0</v>
          </cell>
        </row>
        <row r="29">
          <cell r="B29">
            <v>174504.93</v>
          </cell>
        </row>
        <row r="30">
          <cell r="B30">
            <v>0</v>
          </cell>
        </row>
        <row r="31">
          <cell r="B31">
            <v>10504022.119999999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3497313.9400000004</v>
          </cell>
        </row>
        <row r="37">
          <cell r="B37">
            <v>24669275.68</v>
          </cell>
        </row>
        <row r="38">
          <cell r="B38">
            <v>4015608.36</v>
          </cell>
        </row>
        <row r="39">
          <cell r="B39">
            <v>991173.55</v>
          </cell>
        </row>
        <row r="40">
          <cell r="B40">
            <v>5954644.7599999998</v>
          </cell>
        </row>
        <row r="41">
          <cell r="B41">
            <v>2948913.6</v>
          </cell>
        </row>
      </sheetData>
      <sheetData sheetId="11">
        <row r="9">
          <cell r="B9">
            <v>166251470.97</v>
          </cell>
        </row>
        <row r="10">
          <cell r="B10">
            <v>206607442.00999999</v>
          </cell>
        </row>
        <row r="11">
          <cell r="B11">
            <v>39372954.909999996</v>
          </cell>
        </row>
        <row r="12">
          <cell r="B12">
            <v>137794410.38</v>
          </cell>
        </row>
        <row r="13">
          <cell r="B13">
            <v>108401059.81</v>
          </cell>
        </row>
        <row r="25">
          <cell r="B25">
            <v>10018890</v>
          </cell>
        </row>
        <row r="26">
          <cell r="B26">
            <v>3196290.15</v>
          </cell>
        </row>
        <row r="27">
          <cell r="B27">
            <v>4333509.1499999994</v>
          </cell>
        </row>
        <row r="28">
          <cell r="B28">
            <v>0</v>
          </cell>
        </row>
        <row r="29">
          <cell r="B29">
            <v>183165</v>
          </cell>
        </row>
        <row r="30">
          <cell r="B30">
            <v>0</v>
          </cell>
        </row>
        <row r="31">
          <cell r="B31">
            <v>11180541.539999999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>
            <v>0</v>
          </cell>
        </row>
        <row r="36">
          <cell r="B36">
            <v>2635474.15</v>
          </cell>
        </row>
        <row r="37">
          <cell r="B37">
            <v>19286246.75</v>
          </cell>
        </row>
        <row r="38">
          <cell r="B38">
            <v>4650493.25</v>
          </cell>
        </row>
        <row r="39">
          <cell r="B39">
            <v>922400.75</v>
          </cell>
        </row>
        <row r="40">
          <cell r="B40">
            <v>6300772.1600000001</v>
          </cell>
        </row>
        <row r="42">
          <cell r="B42"/>
        </row>
      </sheetData>
      <sheetData sheetId="12">
        <row r="9">
          <cell r="B9">
            <v>175837913.78</v>
          </cell>
        </row>
        <row r="10">
          <cell r="B10">
            <v>223045316.83000001</v>
          </cell>
        </row>
        <row r="11">
          <cell r="B11">
            <v>42425587.600000001</v>
          </cell>
        </row>
        <row r="12">
          <cell r="B12">
            <v>149160846.78</v>
          </cell>
        </row>
        <row r="13">
          <cell r="B13">
            <v>114288168.39</v>
          </cell>
        </row>
        <row r="17">
          <cell r="B17">
            <v>75992.75</v>
          </cell>
        </row>
        <row r="18">
          <cell r="B18">
            <v>222099095.87</v>
          </cell>
        </row>
        <row r="25">
          <cell r="B25">
            <v>9587970</v>
          </cell>
        </row>
        <row r="26">
          <cell r="B26">
            <v>3321268.05</v>
          </cell>
        </row>
        <row r="27">
          <cell r="B27">
            <v>3643488.81</v>
          </cell>
        </row>
        <row r="28">
          <cell r="B28">
            <v>192271356.17000002</v>
          </cell>
        </row>
        <row r="29">
          <cell r="B29">
            <v>181870.07</v>
          </cell>
        </row>
        <row r="30">
          <cell r="B30">
            <v>23153103.989999998</v>
          </cell>
        </row>
        <row r="31">
          <cell r="B31">
            <v>7301484.7400000002</v>
          </cell>
        </row>
        <row r="32">
          <cell r="B32">
            <v>656298.12</v>
          </cell>
        </row>
        <row r="33">
          <cell r="B33">
            <v>0</v>
          </cell>
        </row>
        <row r="34">
          <cell r="B34">
            <v>32533203.640000001</v>
          </cell>
        </row>
        <row r="36">
          <cell r="B36">
            <v>3259214.38</v>
          </cell>
        </row>
        <row r="37">
          <cell r="B37">
            <v>23547838.860000003</v>
          </cell>
        </row>
        <row r="38">
          <cell r="B38">
            <v>5101472.1100000003</v>
          </cell>
        </row>
        <row r="39">
          <cell r="B39">
            <v>370058709.25999999</v>
          </cell>
        </row>
        <row r="40">
          <cell r="B40">
            <v>5785178.7699999996</v>
          </cell>
        </row>
        <row r="41">
          <cell r="B41">
            <v>2903307.95</v>
          </cell>
        </row>
      </sheetData>
      <sheetData sheetId="1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48"/>
  <sheetViews>
    <sheetView workbookViewId="0">
      <selection activeCell="K29" sqref="K29"/>
    </sheetView>
  </sheetViews>
  <sheetFormatPr defaultRowHeight="14.4" x14ac:dyDescent="0.3"/>
  <cols>
    <col min="1" max="1" width="38.6640625" customWidth="1"/>
    <col min="2" max="2" width="8.88671875" customWidth="1"/>
    <col min="3" max="4" width="14.44140625" bestFit="1" customWidth="1"/>
    <col min="5" max="5" width="16.6640625" customWidth="1"/>
    <col min="6" max="6" width="15" bestFit="1" customWidth="1"/>
    <col min="7" max="7" width="16.6640625" bestFit="1" customWidth="1"/>
    <col min="8" max="8" width="16.5546875" bestFit="1" customWidth="1"/>
    <col min="9" max="9" width="14.5546875" bestFit="1" customWidth="1"/>
    <col min="10" max="10" width="16.109375" bestFit="1" customWidth="1"/>
    <col min="11" max="11" width="15.44140625" bestFit="1" customWidth="1"/>
    <col min="12" max="13" width="14.44140625" bestFit="1" customWidth="1"/>
    <col min="14" max="14" width="15.44140625" bestFit="1" customWidth="1"/>
    <col min="15" max="15" width="17" bestFit="1" customWidth="1"/>
  </cols>
  <sheetData>
    <row r="1" spans="1:1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x14ac:dyDescent="0.3">
      <c r="A2" s="26" t="s">
        <v>66</v>
      </c>
      <c r="B2" s="26"/>
      <c r="C2" s="27"/>
      <c r="D2" s="28"/>
      <c r="E2" s="28"/>
      <c r="F2" s="28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x14ac:dyDescent="0.3">
      <c r="A3" s="26"/>
      <c r="B3" s="26"/>
      <c r="C3" s="29"/>
      <c r="D3" s="29"/>
      <c r="E3" s="29"/>
      <c r="F3" s="29"/>
      <c r="G3" s="29"/>
      <c r="H3" s="28"/>
      <c r="I3" s="29"/>
      <c r="J3" s="29"/>
      <c r="K3" s="29"/>
      <c r="L3" s="29"/>
      <c r="M3" s="29"/>
      <c r="N3" s="29"/>
      <c r="O3" s="26"/>
      <c r="P3" s="26"/>
      <c r="Q3" s="26"/>
      <c r="R3" s="26"/>
      <c r="S3" s="26"/>
    </row>
    <row r="4" spans="1:19" x14ac:dyDescent="0.3">
      <c r="A4" s="26"/>
      <c r="B4" s="2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6"/>
      <c r="P4" s="26"/>
      <c r="Q4" s="26"/>
      <c r="R4" s="26"/>
      <c r="S4" s="26"/>
    </row>
    <row r="5" spans="1:19" x14ac:dyDescent="0.3">
      <c r="A5" s="26" t="s">
        <v>1</v>
      </c>
      <c r="B5" s="26"/>
      <c r="C5" s="42" t="s">
        <v>54</v>
      </c>
      <c r="D5" s="42" t="s">
        <v>55</v>
      </c>
      <c r="E5" s="42" t="s">
        <v>56</v>
      </c>
      <c r="F5" s="42" t="s">
        <v>57</v>
      </c>
      <c r="G5" s="42" t="s">
        <v>58</v>
      </c>
      <c r="H5" s="42" t="s">
        <v>59</v>
      </c>
      <c r="I5" s="42" t="s">
        <v>60</v>
      </c>
      <c r="J5" s="42" t="s">
        <v>61</v>
      </c>
      <c r="K5" s="42" t="s">
        <v>62</v>
      </c>
      <c r="L5" s="42" t="s">
        <v>63</v>
      </c>
      <c r="M5" s="42" t="s">
        <v>64</v>
      </c>
      <c r="N5" s="42" t="s">
        <v>65</v>
      </c>
      <c r="O5" s="41" t="s">
        <v>2</v>
      </c>
      <c r="P5" s="26"/>
      <c r="Q5" s="26"/>
      <c r="R5" s="26"/>
      <c r="S5" s="26"/>
    </row>
    <row r="6" spans="1:19" x14ac:dyDescent="0.3">
      <c r="A6" s="26" t="s">
        <v>3</v>
      </c>
      <c r="B6" s="26"/>
      <c r="C6" s="30" t="s">
        <v>4</v>
      </c>
      <c r="D6" s="30" t="s">
        <v>4</v>
      </c>
      <c r="E6" s="30" t="s">
        <v>4</v>
      </c>
      <c r="F6" s="30" t="s">
        <v>4</v>
      </c>
      <c r="G6" s="30" t="s">
        <v>4</v>
      </c>
      <c r="H6" s="30" t="s">
        <v>4</v>
      </c>
      <c r="I6" s="31" t="s">
        <v>4</v>
      </c>
      <c r="J6" s="30" t="s">
        <v>4</v>
      </c>
      <c r="K6" s="30" t="s">
        <v>4</v>
      </c>
      <c r="L6" s="31" t="s">
        <v>4</v>
      </c>
      <c r="M6" s="31" t="s">
        <v>4</v>
      </c>
      <c r="N6" s="31" t="s">
        <v>4</v>
      </c>
      <c r="O6" s="26"/>
      <c r="P6" s="26"/>
      <c r="Q6" s="26"/>
      <c r="R6" s="26"/>
      <c r="S6" s="26"/>
    </row>
    <row r="7" spans="1:19" x14ac:dyDescent="0.3">
      <c r="A7" s="26" t="s">
        <v>5</v>
      </c>
      <c r="B7" s="26"/>
      <c r="C7" s="32">
        <f>'[1]REV PED 1'!B9</f>
        <v>142268858.78</v>
      </c>
      <c r="D7" s="32">
        <f>'[1]REV PED 2'!B9</f>
        <v>169261573.91</v>
      </c>
      <c r="E7" s="32">
        <f>'[1]REV PED 3'!B9</f>
        <v>152915226</v>
      </c>
      <c r="F7" s="32">
        <f>'[1]REV PED 4'!B9</f>
        <v>162142217.77000001</v>
      </c>
      <c r="G7" s="32">
        <f>'[1]REV PED 5'!B9</f>
        <v>149884960.56999999</v>
      </c>
      <c r="H7" s="32">
        <f>'[1]REV PED 6'!B9</f>
        <v>193848972.97</v>
      </c>
      <c r="I7" s="33">
        <f>'[1]REV PED 7'!B9</f>
        <v>146270567.41</v>
      </c>
      <c r="J7" s="32">
        <f>'[1]REV PED 8'!B9</f>
        <v>156033343.53</v>
      </c>
      <c r="K7" s="32">
        <f>'[1]REV PED 9'!B9</f>
        <v>179637733.52000001</v>
      </c>
      <c r="L7" s="33">
        <f>'[1]REV PED 10'!B9</f>
        <v>161507594.38</v>
      </c>
      <c r="M7" s="33">
        <f>'[1]REV PED 11'!B9</f>
        <v>166251470.97</v>
      </c>
      <c r="N7" s="33">
        <f>'[1]REV PED 12'!B9</f>
        <v>175837913.78</v>
      </c>
      <c r="O7" s="32">
        <f>SUM(C7:N7)</f>
        <v>1955860433.5900002</v>
      </c>
      <c r="P7" s="26"/>
      <c r="Q7" s="26"/>
      <c r="R7" s="26"/>
      <c r="S7" s="26"/>
    </row>
    <row r="8" spans="1:19" x14ac:dyDescent="0.3">
      <c r="A8" s="34" t="s">
        <v>6</v>
      </c>
      <c r="B8" s="26"/>
      <c r="C8" s="32">
        <f>'[1]REV PED 1'!B10</f>
        <v>178938139.71000001</v>
      </c>
      <c r="D8" s="32">
        <f>'[1]REV PED 2'!B10</f>
        <v>212266695.69</v>
      </c>
      <c r="E8" s="32">
        <f>'[1]REV PED 3'!B10</f>
        <v>188514883.13</v>
      </c>
      <c r="F8" s="32">
        <f>'[1]REV PED 4'!B10</f>
        <v>204061418.43000001</v>
      </c>
      <c r="G8" s="32">
        <f>'[1]REV PED 5'!B10</f>
        <v>191512052.38</v>
      </c>
      <c r="H8" s="32">
        <f>'[1]REV PED 6'!B10</f>
        <v>237657654.81999999</v>
      </c>
      <c r="I8" s="33">
        <f>'[1]REV PED 7'!B10</f>
        <v>184554514.25999999</v>
      </c>
      <c r="J8" s="32">
        <f>'[1]REV PED 8'!B10</f>
        <v>193743732.28</v>
      </c>
      <c r="K8" s="32">
        <f>'[1]REV PED 9'!B10</f>
        <v>221918280.47999999</v>
      </c>
      <c r="L8" s="33">
        <f>'[1]REV PED 10'!B10</f>
        <v>200895585.97</v>
      </c>
      <c r="M8" s="33">
        <f>'[1]REV PED 11'!B10</f>
        <v>206607442.00999999</v>
      </c>
      <c r="N8" s="33">
        <f>'[1]REV PED 12'!B10</f>
        <v>223045316.83000001</v>
      </c>
      <c r="O8" s="32">
        <f t="shared" ref="O8:O11" si="0">SUM(C8:N8)</f>
        <v>2443715715.9899998</v>
      </c>
      <c r="P8" s="26"/>
      <c r="Q8" s="26"/>
      <c r="R8" s="26"/>
      <c r="S8" s="26"/>
    </row>
    <row r="9" spans="1:19" x14ac:dyDescent="0.3">
      <c r="A9" s="26" t="s">
        <v>7</v>
      </c>
      <c r="B9" s="26"/>
      <c r="C9" s="32">
        <f>'[1]REV PED 1'!B11</f>
        <v>34403462.5</v>
      </c>
      <c r="D9" s="32">
        <f>'[1]REV PED 2'!B11</f>
        <v>40561469.420000002</v>
      </c>
      <c r="E9" s="32">
        <f>'[1]REV PED 3'!B11</f>
        <v>36198807.229999997</v>
      </c>
      <c r="F9" s="32">
        <f>'[1]REV PED 4'!B11</f>
        <v>38289610.079999998</v>
      </c>
      <c r="G9" s="32">
        <f>'[1]REV PED 5'!B11</f>
        <v>36597190.109999999</v>
      </c>
      <c r="H9" s="32">
        <f>'[1]REV PED 6'!B11</f>
        <v>44946666.350000001</v>
      </c>
      <c r="I9" s="33">
        <f>'[1]REV PED 7'!B11</f>
        <v>34935669.340000004</v>
      </c>
      <c r="J9" s="32">
        <f>'[1]REV PED 8'!B11</f>
        <v>36060652.719999999</v>
      </c>
      <c r="K9" s="32">
        <f>'[1]REV PED 9'!B11</f>
        <v>42485189.600000001</v>
      </c>
      <c r="L9" s="33">
        <f>'[1]REV PED 10'!B11</f>
        <v>38399845.509999998</v>
      </c>
      <c r="M9" s="33">
        <f>'[1]REV PED 11'!B11</f>
        <v>39372954.909999996</v>
      </c>
      <c r="N9" s="33">
        <f>'[1]REV PED 12'!B11</f>
        <v>42425587.600000001</v>
      </c>
      <c r="O9" s="32">
        <f t="shared" si="0"/>
        <v>464677105.37</v>
      </c>
      <c r="P9" s="26"/>
      <c r="Q9" s="26"/>
      <c r="R9" s="26"/>
      <c r="S9" s="26"/>
    </row>
    <row r="10" spans="1:19" x14ac:dyDescent="0.3">
      <c r="A10" s="26" t="s">
        <v>8</v>
      </c>
      <c r="B10" s="26"/>
      <c r="C10" s="32">
        <f>'[1]REV PED 1'!B12</f>
        <v>120399671.58</v>
      </c>
      <c r="D10" s="32">
        <f>'[1]REV PED 2'!B12</f>
        <v>141948101.43000001</v>
      </c>
      <c r="E10" s="32">
        <f>'[1]REV PED 3'!B12</f>
        <v>126695004.88</v>
      </c>
      <c r="F10" s="32">
        <f>'[1]REV PED 4'!B12</f>
        <v>134095915.63</v>
      </c>
      <c r="G10" s="32">
        <f>'[1]REV PED 5'!B12</f>
        <v>128026215.67</v>
      </c>
      <c r="H10" s="32">
        <f>'[1]REV PED 6'!B12</f>
        <v>157285980.53999999</v>
      </c>
      <c r="I10" s="33">
        <f>'[1]REV PED 7'!B12</f>
        <v>122264750.09</v>
      </c>
      <c r="J10" s="32">
        <f>'[1]REV PED 8'!B12</f>
        <v>126202600.91</v>
      </c>
      <c r="K10" s="32">
        <f>'[1]REV PED 9'!B12</f>
        <v>148645680.37</v>
      </c>
      <c r="L10" s="33">
        <f>'[1]REV PED 10'!B12</f>
        <v>134388345.55000001</v>
      </c>
      <c r="M10" s="33">
        <f>'[1]REV PED 11'!B12</f>
        <v>137794410.38</v>
      </c>
      <c r="N10" s="33">
        <f>'[1]REV PED 12'!B12</f>
        <v>149160846.78</v>
      </c>
      <c r="O10" s="32">
        <f t="shared" si="0"/>
        <v>1626907523.8099997</v>
      </c>
      <c r="P10" s="26"/>
      <c r="Q10" s="26"/>
      <c r="R10" s="26"/>
      <c r="S10" s="26"/>
    </row>
    <row r="11" spans="1:19" x14ac:dyDescent="0.3">
      <c r="A11" s="26" t="s">
        <v>9</v>
      </c>
      <c r="B11" s="26"/>
      <c r="C11" s="32">
        <f>'[1]REV PED 1'!B13</f>
        <v>94313775.129999995</v>
      </c>
      <c r="D11" s="32">
        <f>'[1]REV PED 2'!B13</f>
        <v>110175892.54000001</v>
      </c>
      <c r="E11" s="32">
        <f>'[1]REV PED 3'!B13</f>
        <v>78126758</v>
      </c>
      <c r="F11" s="32">
        <f>'[1]REV PED 4'!B13</f>
        <v>127432486.41</v>
      </c>
      <c r="G11" s="32">
        <f>'[1]REV PED 5'!B13</f>
        <v>95479373.810000002</v>
      </c>
      <c r="H11" s="32">
        <f>'[1]REV PED 6'!B13</f>
        <v>126150677.69</v>
      </c>
      <c r="I11" s="33">
        <f>'[1]REV PED 7'!B13</f>
        <v>95895575.069999993</v>
      </c>
      <c r="J11" s="32">
        <f>'[1]REV PED 8'!B13</f>
        <v>99599362.829999998</v>
      </c>
      <c r="K11" s="32">
        <f>'[1]REV PED 9'!B13</f>
        <v>116082716.59999999</v>
      </c>
      <c r="L11" s="33">
        <f>'[1]REV PED 10'!B13</f>
        <v>105159867.95999999</v>
      </c>
      <c r="M11" s="33">
        <f>'[1]REV PED 11'!B13</f>
        <v>108401059.81</v>
      </c>
      <c r="N11" s="33">
        <f>'[1]REV PED 12'!B13</f>
        <v>114288168.39</v>
      </c>
      <c r="O11" s="32">
        <f t="shared" si="0"/>
        <v>1271105714.2400002</v>
      </c>
      <c r="P11" s="26"/>
      <c r="Q11" s="26"/>
      <c r="R11" s="26"/>
      <c r="S11" s="26"/>
    </row>
    <row r="12" spans="1:19" x14ac:dyDescent="0.3">
      <c r="A12" s="26"/>
      <c r="B12" s="26"/>
      <c r="C12" s="30" t="s">
        <v>4</v>
      </c>
      <c r="D12" s="30" t="s">
        <v>4</v>
      </c>
      <c r="E12" s="30" t="s">
        <v>4</v>
      </c>
      <c r="F12" s="30" t="s">
        <v>4</v>
      </c>
      <c r="G12" s="30" t="s">
        <v>4</v>
      </c>
      <c r="H12" s="30" t="s">
        <v>4</v>
      </c>
      <c r="I12" s="31" t="s">
        <v>4</v>
      </c>
      <c r="J12" s="30" t="s">
        <v>4</v>
      </c>
      <c r="K12" s="30" t="s">
        <v>4</v>
      </c>
      <c r="L12" s="31" t="s">
        <v>4</v>
      </c>
      <c r="M12" s="31" t="s">
        <v>4</v>
      </c>
      <c r="N12" s="31" t="s">
        <v>4</v>
      </c>
      <c r="O12" s="32"/>
      <c r="P12" s="26"/>
      <c r="Q12" s="26"/>
      <c r="R12" s="26"/>
      <c r="S12" s="26"/>
    </row>
    <row r="13" spans="1:19" x14ac:dyDescent="0.3">
      <c r="A13" s="26" t="s">
        <v>10</v>
      </c>
      <c r="B13" s="26"/>
      <c r="C13" s="32">
        <f>SUM(C7:C11)</f>
        <v>570323907.70000005</v>
      </c>
      <c r="D13" s="32">
        <f t="shared" ref="D13:N13" si="1">SUM(D7:D11)</f>
        <v>674213732.99000001</v>
      </c>
      <c r="E13" s="32">
        <f t="shared" si="1"/>
        <v>582450679.24000001</v>
      </c>
      <c r="F13" s="32">
        <f t="shared" si="1"/>
        <v>666021648.32000005</v>
      </c>
      <c r="G13" s="32">
        <f t="shared" si="1"/>
        <v>601499792.53999996</v>
      </c>
      <c r="H13" s="32">
        <f t="shared" si="1"/>
        <v>759889952.36999989</v>
      </c>
      <c r="I13" s="32">
        <f t="shared" si="1"/>
        <v>583921076.17000008</v>
      </c>
      <c r="J13" s="32">
        <f t="shared" si="1"/>
        <v>611639692.26999998</v>
      </c>
      <c r="K13" s="32">
        <f t="shared" si="1"/>
        <v>708769600.57000005</v>
      </c>
      <c r="L13" s="32">
        <f t="shared" si="1"/>
        <v>640351239.37</v>
      </c>
      <c r="M13" s="32">
        <f t="shared" si="1"/>
        <v>658427338.07999992</v>
      </c>
      <c r="N13" s="32">
        <f t="shared" si="1"/>
        <v>704757833.38</v>
      </c>
      <c r="O13" s="32">
        <f>SUM(C13:N13)</f>
        <v>7762266493</v>
      </c>
      <c r="P13" s="26"/>
      <c r="Q13" s="26"/>
      <c r="R13" s="26"/>
      <c r="S13" s="26"/>
    </row>
    <row r="14" spans="1:19" x14ac:dyDescent="0.3">
      <c r="A14" s="26"/>
      <c r="B14" s="26"/>
      <c r="C14" s="32"/>
      <c r="D14" s="32"/>
      <c r="E14" s="32"/>
      <c r="F14" s="32"/>
      <c r="G14" s="32"/>
      <c r="H14" s="32"/>
      <c r="I14" s="33"/>
      <c r="J14" s="32"/>
      <c r="K14" s="35"/>
      <c r="L14" s="33"/>
      <c r="M14" s="33"/>
      <c r="N14" s="33"/>
      <c r="O14" s="32"/>
      <c r="P14" s="26"/>
      <c r="Q14" s="26"/>
      <c r="R14" s="26"/>
      <c r="S14" s="26"/>
    </row>
    <row r="15" spans="1:19" x14ac:dyDescent="0.3">
      <c r="A15" s="26" t="s">
        <v>11</v>
      </c>
      <c r="B15" s="26"/>
      <c r="C15" s="32">
        <v>0</v>
      </c>
      <c r="D15" s="32">
        <v>0</v>
      </c>
      <c r="E15" s="32">
        <f>'[1]REV PED 3'!B17</f>
        <v>13605.25</v>
      </c>
      <c r="F15" s="32">
        <f>'[1]REV PED 4'!B17</f>
        <v>0</v>
      </c>
      <c r="G15" s="32">
        <f>'[1]REV PED 5'!B17</f>
        <v>0</v>
      </c>
      <c r="H15" s="32">
        <f>'[1]REV PED 6'!B17</f>
        <v>52156.28</v>
      </c>
      <c r="I15" s="33">
        <v>0</v>
      </c>
      <c r="J15" s="32">
        <v>0</v>
      </c>
      <c r="K15" s="32">
        <f>'[1]REV PED 9'!B17</f>
        <v>4128.45</v>
      </c>
      <c r="L15" s="33">
        <v>0</v>
      </c>
      <c r="M15" s="33">
        <v>0</v>
      </c>
      <c r="N15" s="33">
        <f>'[1]REV PED 12'!B17</f>
        <v>75992.75</v>
      </c>
      <c r="O15" s="32">
        <f>SUM(C15:N15)</f>
        <v>145882.72999999998</v>
      </c>
      <c r="P15" s="32"/>
      <c r="Q15" s="26"/>
      <c r="R15" s="26"/>
      <c r="S15" s="26"/>
    </row>
    <row r="16" spans="1:19" x14ac:dyDescent="0.3">
      <c r="A16" s="26" t="s">
        <v>12</v>
      </c>
      <c r="B16" s="26"/>
      <c r="C16" s="32">
        <v>0</v>
      </c>
      <c r="D16" s="32">
        <v>0</v>
      </c>
      <c r="E16" s="32">
        <f>'[1]REV PED 3'!B18</f>
        <v>165827964.24000001</v>
      </c>
      <c r="F16" s="32">
        <f>'[1]REV PED 4'!B18</f>
        <v>0</v>
      </c>
      <c r="G16" s="32">
        <f>'[1]REV PED 5'!B18</f>
        <v>0</v>
      </c>
      <c r="H16" s="32">
        <f>'[1]REV PED 6'!B18</f>
        <v>190920537.68000001</v>
      </c>
      <c r="I16" s="33">
        <v>0</v>
      </c>
      <c r="J16" s="32">
        <v>0</v>
      </c>
      <c r="K16" s="32">
        <f>'[1]REV PED 9'!B18</f>
        <v>232456584.78999999</v>
      </c>
      <c r="L16" s="33">
        <v>0</v>
      </c>
      <c r="M16" s="33">
        <v>0</v>
      </c>
      <c r="N16" s="33">
        <f>'[1]REV PED 12'!B18</f>
        <v>222099095.87</v>
      </c>
      <c r="O16" s="32">
        <f t="shared" ref="O16:O18" si="2">SUM(C16:N16)</f>
        <v>811304182.58000004</v>
      </c>
      <c r="P16" s="26"/>
      <c r="Q16" s="32"/>
      <c r="R16" s="26"/>
      <c r="S16" s="26"/>
    </row>
    <row r="17" spans="1:19" x14ac:dyDescent="0.3">
      <c r="A17" s="26"/>
      <c r="B17" s="26"/>
      <c r="C17" s="30" t="s">
        <v>4</v>
      </c>
      <c r="D17" s="30" t="s">
        <v>4</v>
      </c>
      <c r="E17" s="30" t="s">
        <v>4</v>
      </c>
      <c r="F17" s="30" t="s">
        <v>4</v>
      </c>
      <c r="G17" s="30" t="s">
        <v>4</v>
      </c>
      <c r="H17" s="30" t="s">
        <v>4</v>
      </c>
      <c r="I17" s="31" t="s">
        <v>4</v>
      </c>
      <c r="J17" s="30" t="s">
        <v>4</v>
      </c>
      <c r="K17" s="30" t="s">
        <v>4</v>
      </c>
      <c r="L17" s="31" t="s">
        <v>4</v>
      </c>
      <c r="M17" s="31" t="s">
        <v>4</v>
      </c>
      <c r="N17" s="31" t="s">
        <v>4</v>
      </c>
      <c r="O17" s="32"/>
      <c r="P17" s="26"/>
      <c r="Q17" s="26"/>
      <c r="R17" s="26"/>
      <c r="S17" s="26"/>
    </row>
    <row r="18" spans="1:19" x14ac:dyDescent="0.3">
      <c r="A18" s="26" t="s">
        <v>13</v>
      </c>
      <c r="B18" s="26"/>
      <c r="C18" s="32">
        <f>SUM(C13:C16)</f>
        <v>570323907.70000005</v>
      </c>
      <c r="D18" s="32">
        <f t="shared" ref="D18:N18" si="3">SUM(D13:D16)</f>
        <v>674213732.99000001</v>
      </c>
      <c r="E18" s="32">
        <f t="shared" si="3"/>
        <v>748292248.73000002</v>
      </c>
      <c r="F18" s="32">
        <f t="shared" si="3"/>
        <v>666021648.32000005</v>
      </c>
      <c r="G18" s="32">
        <f t="shared" si="3"/>
        <v>601499792.53999996</v>
      </c>
      <c r="H18" s="32">
        <f t="shared" si="3"/>
        <v>950862646.32999992</v>
      </c>
      <c r="I18" s="32">
        <f t="shared" si="3"/>
        <v>583921076.17000008</v>
      </c>
      <c r="J18" s="32">
        <f t="shared" si="3"/>
        <v>611639692.26999998</v>
      </c>
      <c r="K18" s="32">
        <f t="shared" si="3"/>
        <v>941230313.81000006</v>
      </c>
      <c r="L18" s="32">
        <f t="shared" si="3"/>
        <v>640351239.37</v>
      </c>
      <c r="M18" s="32">
        <f t="shared" si="3"/>
        <v>658427338.07999992</v>
      </c>
      <c r="N18" s="32">
        <f t="shared" si="3"/>
        <v>926932922</v>
      </c>
      <c r="O18" s="32">
        <f t="shared" si="2"/>
        <v>8573716558.3100014</v>
      </c>
      <c r="P18" s="26"/>
      <c r="Q18" s="26"/>
      <c r="R18" s="26"/>
      <c r="S18" s="26"/>
    </row>
    <row r="19" spans="1:19" x14ac:dyDescent="0.3">
      <c r="A19" s="26"/>
      <c r="B19" s="26"/>
      <c r="C19" s="29"/>
      <c r="D19" s="29"/>
      <c r="E19" s="29"/>
      <c r="F19" s="29"/>
      <c r="G19" s="32"/>
      <c r="H19" s="32"/>
      <c r="I19" s="33"/>
      <c r="J19" s="32"/>
      <c r="K19" s="35"/>
      <c r="L19" s="33"/>
      <c r="M19" s="33"/>
      <c r="N19" s="33"/>
      <c r="O19" s="32"/>
      <c r="P19" s="26"/>
      <c r="Q19" s="26"/>
      <c r="R19" s="26"/>
      <c r="S19" s="26"/>
    </row>
    <row r="20" spans="1:19" x14ac:dyDescent="0.3">
      <c r="A20" s="26" t="s">
        <v>14</v>
      </c>
      <c r="B20" s="26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2"/>
      <c r="P20" s="26"/>
      <c r="Q20" s="26"/>
      <c r="R20" s="26"/>
      <c r="S20" s="26"/>
    </row>
    <row r="21" spans="1:19" x14ac:dyDescent="0.3">
      <c r="A21" s="26" t="s">
        <v>15</v>
      </c>
      <c r="B21" s="26"/>
      <c r="C21" s="32"/>
      <c r="D21" s="32"/>
      <c r="E21" s="32"/>
      <c r="F21" s="32"/>
      <c r="G21" s="32"/>
      <c r="H21" s="32"/>
      <c r="I21" s="33"/>
      <c r="J21" s="32"/>
      <c r="K21" s="35"/>
      <c r="L21" s="33"/>
      <c r="M21" s="33"/>
      <c r="N21" s="33"/>
      <c r="O21" s="32"/>
      <c r="P21" s="26"/>
      <c r="Q21" s="26"/>
      <c r="R21" s="26"/>
      <c r="S21" s="26"/>
    </row>
    <row r="22" spans="1:19" ht="26.25" customHeight="1" x14ac:dyDescent="0.3">
      <c r="A22" s="26" t="s">
        <v>16</v>
      </c>
      <c r="B22" s="26"/>
      <c r="C22" s="32">
        <f>'[1]REV PED 1'!B25</f>
        <v>6634917.5</v>
      </c>
      <c r="D22" s="32">
        <f>'[1]REV PED 2'!B25</f>
        <v>10126620</v>
      </c>
      <c r="E22" s="32">
        <f>'[1]REV PED 3'!B25</f>
        <v>1723607.5</v>
      </c>
      <c r="F22" s="32">
        <f>'[1]REV PED 4'!B25</f>
        <v>9049320</v>
      </c>
      <c r="G22" s="32">
        <f>'[1]REV PED 5'!B25</f>
        <v>9166476.3800000008</v>
      </c>
      <c r="H22" s="32">
        <f>'[1]REV PED 6'!B25</f>
        <v>9489666.379999999</v>
      </c>
      <c r="I22" s="33">
        <f>'[1]REV PED 7'!B25</f>
        <v>10018890</v>
      </c>
      <c r="J22" s="32">
        <f>'[1]REV PED 8'!B25</f>
        <v>9157188.0399999991</v>
      </c>
      <c r="K22" s="32">
        <f>'[1]REV PED 9'!B25</f>
        <v>8564535</v>
      </c>
      <c r="L22" s="33">
        <f>'[1]REV PED 10'!B25</f>
        <v>10136046.379999999</v>
      </c>
      <c r="M22" s="33">
        <f>'[1]REV PED 11'!B25</f>
        <v>10018890</v>
      </c>
      <c r="N22" s="33">
        <f>'[1]REV PED 12'!B25</f>
        <v>9587970</v>
      </c>
      <c r="O22" s="32">
        <f>SUM(C22:N22)</f>
        <v>103674127.18000001</v>
      </c>
      <c r="P22" s="26"/>
      <c r="Q22" s="26"/>
      <c r="R22" s="26"/>
      <c r="S22" s="26"/>
    </row>
    <row r="23" spans="1:19" x14ac:dyDescent="0.3">
      <c r="A23" s="26" t="s">
        <v>17</v>
      </c>
      <c r="B23" s="26"/>
      <c r="C23" s="32">
        <f>'[1]REV PED 1'!B26</f>
        <v>2825901.87</v>
      </c>
      <c r="D23" s="32">
        <f>'[1]REV PED 2'!B26</f>
        <v>2970152.96</v>
      </c>
      <c r="E23" s="32">
        <f>'[1]REV PED 3'!B26</f>
        <v>3464291.07</v>
      </c>
      <c r="F23" s="32">
        <f>'[1]REV PED 4'!B26</f>
        <v>2887273.28</v>
      </c>
      <c r="G23" s="32">
        <f>'[1]REV PED 5'!B26</f>
        <v>2912430.3</v>
      </c>
      <c r="H23" s="32">
        <f>'[1]REV PED 6'!B26</f>
        <v>6017616.9699999997</v>
      </c>
      <c r="I23" s="33">
        <f>'[1]REV PED 7'!B26</f>
        <v>689330.02</v>
      </c>
      <c r="J23" s="32">
        <f>'[1]REV PED 8'!B26</f>
        <v>4756567.17</v>
      </c>
      <c r="K23" s="32">
        <f>'[1]REV PED 9'!B26</f>
        <v>3454625.43</v>
      </c>
      <c r="L23" s="33">
        <f>'[1]REV PED 10'!B26</f>
        <v>3612612.86</v>
      </c>
      <c r="M23" s="33">
        <f>'[1]REV PED 11'!B26</f>
        <v>3196290.15</v>
      </c>
      <c r="N23" s="33">
        <f>'[1]REV PED 12'!B26</f>
        <v>3321268.05</v>
      </c>
      <c r="O23" s="32">
        <f t="shared" ref="O23:O38" si="4">SUM(C23:N23)</f>
        <v>40108360.129999995</v>
      </c>
      <c r="P23" s="26"/>
      <c r="Q23" s="26"/>
      <c r="R23" s="26"/>
      <c r="S23" s="32"/>
    </row>
    <row r="24" spans="1:19" x14ac:dyDescent="0.3">
      <c r="A24" s="26" t="s">
        <v>18</v>
      </c>
      <c r="B24" s="26"/>
      <c r="C24" s="32">
        <f>'[1]REV PED 1'!B27</f>
        <v>2733254.0100000002</v>
      </c>
      <c r="D24" s="32">
        <f>'[1]REV PED 2'!B27</f>
        <v>8144484.4699999997</v>
      </c>
      <c r="E24" s="32">
        <f>'[1]REV PED 3'!B27</f>
        <v>4157885.5699999994</v>
      </c>
      <c r="F24" s="32">
        <f>'[1]REV PED 4'!B27</f>
        <v>4341249.1100000003</v>
      </c>
      <c r="G24" s="32">
        <f>'[1]REV PED 5'!B27</f>
        <v>3897831.53</v>
      </c>
      <c r="H24" s="32">
        <f>'[1]REV PED 6'!B27</f>
        <v>4223078.67</v>
      </c>
      <c r="I24" s="33">
        <f>'[1]REV PED 7'!B27</f>
        <v>3287873.1</v>
      </c>
      <c r="J24" s="32">
        <f>'[1]REV PED 8'!B27</f>
        <v>3756328.4199999995</v>
      </c>
      <c r="K24" s="32">
        <f>'[1]REV PED 9'!B27</f>
        <v>4484995.07</v>
      </c>
      <c r="L24" s="33">
        <f>'[1]REV PED 10'!B27</f>
        <v>4344627.75</v>
      </c>
      <c r="M24" s="33">
        <f>'[1]REV PED 11'!B27</f>
        <v>4333509.1499999994</v>
      </c>
      <c r="N24" s="33">
        <f>'[1]REV PED 12'!B27</f>
        <v>3643488.81</v>
      </c>
      <c r="O24" s="32">
        <f t="shared" si="4"/>
        <v>51348605.660000004</v>
      </c>
      <c r="P24" s="26"/>
      <c r="Q24" s="26"/>
      <c r="R24" s="26"/>
      <c r="S24" s="32"/>
    </row>
    <row r="25" spans="1:19" x14ac:dyDescent="0.3">
      <c r="A25" s="26" t="s">
        <v>19</v>
      </c>
      <c r="B25" s="26"/>
      <c r="C25" s="32">
        <f>'[1]REV PED 1'!B28</f>
        <v>0</v>
      </c>
      <c r="D25" s="32">
        <f>'[1]REV PED 2'!B28</f>
        <v>0</v>
      </c>
      <c r="E25" s="32">
        <f>'[1]REV PED 3'!B28</f>
        <v>158911473.31999999</v>
      </c>
      <c r="F25" s="32">
        <f>'[1]REV PED 4'!B28</f>
        <v>0</v>
      </c>
      <c r="G25" s="32">
        <f>'[1]REV PED 5'!B28</f>
        <v>0</v>
      </c>
      <c r="H25" s="32">
        <f>'[1]REV PED 6'!B28</f>
        <v>171113663.05000001</v>
      </c>
      <c r="I25" s="33">
        <f>'[1]REV PED 7'!B28</f>
        <v>0</v>
      </c>
      <c r="J25" s="32">
        <f>'[1]REV PED 8'!B28</f>
        <v>0</v>
      </c>
      <c r="K25" s="32">
        <f>'[1]REV PED 9'!B28</f>
        <v>175137126.03</v>
      </c>
      <c r="L25" s="33">
        <f>'[1]REV PED 10'!B28</f>
        <v>0</v>
      </c>
      <c r="M25" s="33">
        <f>'[1]REV PED 11'!B28</f>
        <v>0</v>
      </c>
      <c r="N25" s="33">
        <f>'[1]REV PED 12'!B28</f>
        <v>192271356.17000002</v>
      </c>
      <c r="O25" s="32">
        <f t="shared" si="4"/>
        <v>697433618.56999993</v>
      </c>
      <c r="P25" s="26"/>
      <c r="Q25" s="26"/>
      <c r="R25" s="26"/>
      <c r="S25" s="26"/>
    </row>
    <row r="26" spans="1:19" x14ac:dyDescent="0.3">
      <c r="A26" s="26" t="s">
        <v>20</v>
      </c>
      <c r="B26" s="26"/>
      <c r="C26" s="32">
        <f>'[1]REV PED 1'!B29</f>
        <v>189639.58</v>
      </c>
      <c r="D26" s="32">
        <f>'[1]REV PED 2'!B29</f>
        <v>201584.66999999998</v>
      </c>
      <c r="E26" s="32">
        <f>'[1]REV PED 3'!B29</f>
        <v>190257.98</v>
      </c>
      <c r="F26" s="32">
        <f>'[1]REV PED 4'!B29</f>
        <v>224116.66</v>
      </c>
      <c r="G26" s="32">
        <f>'[1]REV PED 5'!B29</f>
        <v>181097.35</v>
      </c>
      <c r="H26" s="32">
        <f>'[1]REV PED 6'!B29</f>
        <v>171435.49</v>
      </c>
      <c r="I26" s="33">
        <f>'[1]REV PED 7'!B29</f>
        <v>161273.04999999999</v>
      </c>
      <c r="J26" s="32">
        <f>'[1]REV PED 8'!B29</f>
        <v>165551.25</v>
      </c>
      <c r="K26" s="32">
        <f>'[1]REV PED 9'!B29</f>
        <v>185045.61</v>
      </c>
      <c r="L26" s="33">
        <f>'[1]REV PED 10'!B29</f>
        <v>174504.93</v>
      </c>
      <c r="M26" s="33">
        <f>'[1]REV PED 11'!B29</f>
        <v>183165</v>
      </c>
      <c r="N26" s="33">
        <f>'[1]REV PED 12'!B29</f>
        <v>181870.07</v>
      </c>
      <c r="O26" s="32">
        <f t="shared" si="4"/>
        <v>2209541.64</v>
      </c>
      <c r="P26" s="26"/>
      <c r="Q26" s="26"/>
      <c r="R26" s="26"/>
      <c r="S26" s="26"/>
    </row>
    <row r="27" spans="1:19" x14ac:dyDescent="0.3">
      <c r="A27" s="26" t="s">
        <v>21</v>
      </c>
      <c r="B27" s="26"/>
      <c r="C27" s="32">
        <f>'[1]REV PED 1'!B30</f>
        <v>0</v>
      </c>
      <c r="D27" s="32">
        <f>'[1]REV PED 2'!B30</f>
        <v>0</v>
      </c>
      <c r="E27" s="32">
        <f>'[1]REV PED 3'!B30</f>
        <v>16973893.760000002</v>
      </c>
      <c r="F27" s="32">
        <f>'[1]REV PED 4'!B30</f>
        <v>0</v>
      </c>
      <c r="G27" s="32">
        <f>'[1]REV PED 5'!B30</f>
        <v>0</v>
      </c>
      <c r="H27" s="32">
        <f>'[1]REV PED 6'!B30</f>
        <v>21774839.41</v>
      </c>
      <c r="I27" s="33">
        <f>'[1]REV PED 7'!B30</f>
        <v>0</v>
      </c>
      <c r="J27" s="32">
        <f>'[1]REV PED 8'!B30</f>
        <v>0</v>
      </c>
      <c r="K27" s="32">
        <f>'[1]REV PED 9'!B30</f>
        <v>29210758.219999999</v>
      </c>
      <c r="L27" s="33">
        <f>'[1]REV PED 10'!B30</f>
        <v>0</v>
      </c>
      <c r="M27" s="33">
        <f>'[1]REV PED 11'!B30</f>
        <v>0</v>
      </c>
      <c r="N27" s="33">
        <f>'[1]REV PED 12'!B30</f>
        <v>23153103.989999998</v>
      </c>
      <c r="O27" s="32">
        <f t="shared" si="4"/>
        <v>91112595.379999995</v>
      </c>
      <c r="P27" s="26"/>
      <c r="Q27" s="26"/>
      <c r="R27" s="26"/>
      <c r="S27" s="26"/>
    </row>
    <row r="28" spans="1:19" x14ac:dyDescent="0.3">
      <c r="A28" s="26" t="s">
        <v>22</v>
      </c>
      <c r="B28" s="26"/>
      <c r="C28" s="32">
        <f>'[1]REV PED 1'!B31</f>
        <v>8534430.620000001</v>
      </c>
      <c r="D28" s="32">
        <f>'[1]REV PED 2'!B31</f>
        <v>9709465.5099999998</v>
      </c>
      <c r="E28" s="32">
        <f>'[1]REV PED 3'!B31</f>
        <v>11214508.810000001</v>
      </c>
      <c r="F28" s="32">
        <f>'[1]REV PED 4'!B31</f>
        <v>13838296.199999999</v>
      </c>
      <c r="G28" s="32">
        <f>'[1]REV PED 5'!B31</f>
        <v>12628959.050000001</v>
      </c>
      <c r="H28" s="32">
        <f>'[1]REV PED 6'!B31</f>
        <v>6526456.25</v>
      </c>
      <c r="I28" s="33">
        <f>'[1]REV PED 7'!B31</f>
        <v>11973303.949999999</v>
      </c>
      <c r="J28" s="32">
        <f>'[1]REV PED 8'!B31</f>
        <v>7870040.4400000004</v>
      </c>
      <c r="K28" s="32">
        <f>'[1]REV PED 9'!B31</f>
        <v>16664088.380000001</v>
      </c>
      <c r="L28" s="33">
        <f>'[1]REV PED 10'!B31</f>
        <v>10504022.119999999</v>
      </c>
      <c r="M28" s="33">
        <f>'[1]REV PED 11'!B31</f>
        <v>11180541.539999999</v>
      </c>
      <c r="N28" s="33">
        <f>'[1]REV PED 12'!B31</f>
        <v>7301484.7400000002</v>
      </c>
      <c r="O28" s="32">
        <f t="shared" si="4"/>
        <v>127945597.61</v>
      </c>
      <c r="P28" s="26"/>
      <c r="Q28" s="26"/>
      <c r="R28" s="26"/>
      <c r="S28" s="26"/>
    </row>
    <row r="29" spans="1:19" x14ac:dyDescent="0.3">
      <c r="A29" s="26" t="s">
        <v>23</v>
      </c>
      <c r="B29" s="26"/>
      <c r="C29" s="32">
        <f>'[1]REV PED 1'!B32</f>
        <v>0</v>
      </c>
      <c r="D29" s="32">
        <f>'[1]REV PED 2'!B32</f>
        <v>0</v>
      </c>
      <c r="E29" s="32">
        <f>'[1]REV PED 3'!B32</f>
        <v>297500</v>
      </c>
      <c r="F29" s="32">
        <f>'[1]REV PED 4'!B32</f>
        <v>0</v>
      </c>
      <c r="G29" s="32">
        <f>'[1]REV PED 5'!B32</f>
        <v>0</v>
      </c>
      <c r="H29" s="32">
        <f>'[1]REV PED 6'!B32</f>
        <v>464248.75</v>
      </c>
      <c r="I29" s="33">
        <f>'[1]REV PED 7'!B32</f>
        <v>0</v>
      </c>
      <c r="J29" s="32">
        <f>'[1]REV PED 8'!B32</f>
        <v>0</v>
      </c>
      <c r="K29" s="32">
        <f>'[1]REV PED 9'!B32</f>
        <v>572250</v>
      </c>
      <c r="L29" s="33">
        <f>'[1]REV PED 10'!B32</f>
        <v>0</v>
      </c>
      <c r="M29" s="33">
        <f>'[1]REV PED 11'!B32</f>
        <v>0</v>
      </c>
      <c r="N29" s="33">
        <f>'[1]REV PED 12'!B32</f>
        <v>656298.12</v>
      </c>
      <c r="O29" s="32">
        <f t="shared" si="4"/>
        <v>1990296.87</v>
      </c>
      <c r="P29" s="26"/>
      <c r="Q29" s="26"/>
      <c r="R29" s="26"/>
      <c r="S29" s="26"/>
    </row>
    <row r="30" spans="1:19" x14ac:dyDescent="0.3">
      <c r="A30" s="26" t="s">
        <v>52</v>
      </c>
      <c r="B30" s="26"/>
      <c r="C30" s="32">
        <f>'[1]REV PED 1'!B33</f>
        <v>0</v>
      </c>
      <c r="D30" s="32">
        <f>'[1]REV PED 2'!B33</f>
        <v>0</v>
      </c>
      <c r="E30" s="32">
        <f>'[1]REV PED 3'!B33</f>
        <v>0</v>
      </c>
      <c r="F30" s="32">
        <f>'[1]REV PED 4'!B33</f>
        <v>0</v>
      </c>
      <c r="G30" s="32">
        <f>'[1]REV PED 5'!B33</f>
        <v>0</v>
      </c>
      <c r="H30" s="32">
        <f>'[1]REV PED 6'!B33</f>
        <v>122717774.23999999</v>
      </c>
      <c r="I30" s="33">
        <f>'[1]REV PED 7'!B33</f>
        <v>0</v>
      </c>
      <c r="J30" s="32">
        <f>'[1]REV PED 8'!B33</f>
        <v>0</v>
      </c>
      <c r="K30" s="32">
        <f>'[1]REV PED 9'!B33</f>
        <v>0</v>
      </c>
      <c r="L30" s="33">
        <f>'[1]REV PED 10'!B33</f>
        <v>0</v>
      </c>
      <c r="M30" s="33">
        <f>'[1]REV PED 11'!B33</f>
        <v>0</v>
      </c>
      <c r="N30" s="33">
        <f>'[1]REV PED 12'!B33</f>
        <v>0</v>
      </c>
      <c r="O30" s="32">
        <f t="shared" si="4"/>
        <v>122717774.23999999</v>
      </c>
      <c r="P30" s="26"/>
      <c r="Q30" s="26"/>
      <c r="R30" s="26"/>
      <c r="S30" s="26"/>
    </row>
    <row r="31" spans="1:19" x14ac:dyDescent="0.3">
      <c r="A31" s="26" t="s">
        <v>24</v>
      </c>
      <c r="B31" s="26"/>
      <c r="C31" s="32">
        <f>'[1]REV PED 1'!B34</f>
        <v>0</v>
      </c>
      <c r="D31" s="32">
        <f>'[1]REV PED 2'!B34</f>
        <v>0</v>
      </c>
      <c r="E31" s="32">
        <f>'[1]REV PED 3'!B34</f>
        <v>30590861.879999999</v>
      </c>
      <c r="F31" s="32">
        <f>'[1]REV PED 4'!B34</f>
        <v>0</v>
      </c>
      <c r="G31" s="32">
        <f>'[1]REV PED 5'!B34</f>
        <v>0</v>
      </c>
      <c r="H31" s="32">
        <f>'[1]REV PED 6'!B34</f>
        <v>30141781.969999999</v>
      </c>
      <c r="I31" s="33">
        <f>'[1]REV PED 7'!B34</f>
        <v>0</v>
      </c>
      <c r="J31" s="32">
        <f>'[1]REV PED 8'!B34</f>
        <v>0</v>
      </c>
      <c r="K31" s="32">
        <f>'[1]REV PED 9'!B34</f>
        <v>27761285.27</v>
      </c>
      <c r="L31" s="33">
        <f>'[1]REV PED 10'!B34</f>
        <v>0</v>
      </c>
      <c r="M31" s="33">
        <f>'[1]REV PED 11'!B34</f>
        <v>0</v>
      </c>
      <c r="N31" s="33">
        <f>'[1]REV PED 12'!B34</f>
        <v>32533203.640000001</v>
      </c>
      <c r="O31" s="32">
        <f t="shared" si="4"/>
        <v>121027132.75999999</v>
      </c>
      <c r="P31" s="26"/>
      <c r="Q31" s="26"/>
      <c r="R31" s="26"/>
      <c r="S31" s="26"/>
    </row>
    <row r="32" spans="1:19" x14ac:dyDescent="0.3">
      <c r="A32" s="26" t="s">
        <v>25</v>
      </c>
      <c r="B32" s="36"/>
      <c r="C32" s="32"/>
      <c r="D32" s="32"/>
      <c r="E32" s="32"/>
      <c r="F32" s="32"/>
      <c r="G32" s="32"/>
      <c r="H32" s="32"/>
      <c r="I32" s="33"/>
      <c r="J32" s="32"/>
      <c r="K32" s="32"/>
      <c r="L32" s="33"/>
      <c r="M32" s="33"/>
      <c r="N32" s="33"/>
      <c r="O32" s="32"/>
      <c r="P32" s="26"/>
      <c r="Q32" s="26"/>
      <c r="R32" s="26"/>
      <c r="S32" s="26"/>
    </row>
    <row r="33" spans="1:19" x14ac:dyDescent="0.3">
      <c r="A33" s="34" t="s">
        <v>26</v>
      </c>
      <c r="B33" s="26"/>
      <c r="C33" s="32">
        <f>'[1]REV PED 1'!B36</f>
        <v>3822995.03</v>
      </c>
      <c r="D33" s="32">
        <f>'[1]REV PED 2'!B36</f>
        <v>103611.92</v>
      </c>
      <c r="E33" s="32">
        <f>'[1]REV PED 3'!B36</f>
        <v>2898471.6999999997</v>
      </c>
      <c r="F33" s="32">
        <f>'[1]REV PED 4'!B36</f>
        <v>5061101.17</v>
      </c>
      <c r="G33" s="32">
        <f>'[1]REV PED 5'!B36</f>
        <v>449131.52999999997</v>
      </c>
      <c r="H33" s="32">
        <f>'[1]REV PED 6'!B36</f>
        <v>2491831.3899999997</v>
      </c>
      <c r="I33" s="33">
        <f>'[1]REV PED 7'!B36</f>
        <v>2365781.9900000002</v>
      </c>
      <c r="J33" s="32">
        <f>'[1]REV PED 8'!B36</f>
        <v>2500144.4900000002</v>
      </c>
      <c r="K33" s="32">
        <f>'[1]REV PED 9'!B36</f>
        <v>2058096.6399999999</v>
      </c>
      <c r="L33" s="33">
        <f>'[1]REV PED 10'!B36</f>
        <v>3497313.9400000004</v>
      </c>
      <c r="M33" s="33">
        <f>'[1]REV PED 11'!B36</f>
        <v>2635474.15</v>
      </c>
      <c r="N33" s="33">
        <f>'[1]REV PED 12'!B36</f>
        <v>3259214.38</v>
      </c>
      <c r="O33" s="32">
        <f t="shared" si="4"/>
        <v>31143168.329999998</v>
      </c>
      <c r="P33" s="26"/>
      <c r="Q33" s="26"/>
      <c r="R33" s="26"/>
      <c r="S33" s="26"/>
    </row>
    <row r="34" spans="1:19" x14ac:dyDescent="0.3">
      <c r="A34" s="34" t="s">
        <v>27</v>
      </c>
      <c r="B34" s="32"/>
      <c r="C34" s="32">
        <f>'[1]REV PED 1'!B37</f>
        <v>28375590.640000001</v>
      </c>
      <c r="D34" s="32">
        <f>'[1]REV PED 2'!B37</f>
        <v>206665.31</v>
      </c>
      <c r="E34" s="32">
        <f>'[1]REV PED 3'!B37</f>
        <v>17730167.149999999</v>
      </c>
      <c r="F34" s="32">
        <f>'[1]REV PED 4'!B37</f>
        <v>38184959.039999999</v>
      </c>
      <c r="G34" s="32">
        <f>'[1]REV PED 5'!B37</f>
        <v>2320877.35</v>
      </c>
      <c r="H34" s="32">
        <f>'[1]REV PED 6'!B37</f>
        <v>18278134.23</v>
      </c>
      <c r="I34" s="33">
        <f>'[1]REV PED 7'!B37</f>
        <v>17598560.829999998</v>
      </c>
      <c r="J34" s="32">
        <f>'[1]REV PED 8'!B37</f>
        <v>21647636.93</v>
      </c>
      <c r="K34" s="32">
        <f>'[1]REV PED 9'!B37</f>
        <v>16591872.310000001</v>
      </c>
      <c r="L34" s="33">
        <f>'[1]REV PED 10'!B37</f>
        <v>24669275.68</v>
      </c>
      <c r="M34" s="33">
        <f>'[1]REV PED 11'!B37</f>
        <v>19286246.75</v>
      </c>
      <c r="N34" s="33">
        <f>'[1]REV PED 12'!B37</f>
        <v>23547838.860000003</v>
      </c>
      <c r="O34" s="32">
        <f t="shared" si="4"/>
        <v>228437825.08000001</v>
      </c>
      <c r="P34" s="26"/>
      <c r="Q34" s="26"/>
      <c r="R34" s="26"/>
      <c r="S34" s="26"/>
    </row>
    <row r="35" spans="1:19" x14ac:dyDescent="0.3">
      <c r="A35" s="34" t="s">
        <v>46</v>
      </c>
      <c r="B35" s="32"/>
      <c r="C35" s="32">
        <f>'[1]REV PED 1'!B38</f>
        <v>3622439.87</v>
      </c>
      <c r="D35" s="32">
        <f>'[1]REV PED 2'!B38</f>
        <v>3734030.61</v>
      </c>
      <c r="E35" s="32">
        <f>'[1]REV PED 3'!B38</f>
        <v>4093731.4</v>
      </c>
      <c r="F35" s="32">
        <f>'[1]REV PED 4'!B38</f>
        <v>4049975.23</v>
      </c>
      <c r="G35" s="32">
        <f>'[1]REV PED 5'!B38</f>
        <v>3201189.85</v>
      </c>
      <c r="H35" s="32">
        <f>'[1]REV PED 6'!B38</f>
        <v>3636349.17</v>
      </c>
      <c r="I35" s="33">
        <f>'[1]REV PED 7'!B38</f>
        <v>3860212.33</v>
      </c>
      <c r="J35" s="32">
        <f>'[1]REV PED 8'!B38</f>
        <v>2894332.56</v>
      </c>
      <c r="K35" s="32">
        <f>'[1]REV PED 9'!B38</f>
        <v>4862785.5</v>
      </c>
      <c r="L35" s="33">
        <f>'[1]REV PED 10'!B38</f>
        <v>4015608.36</v>
      </c>
      <c r="M35" s="33">
        <f>'[1]REV PED 11'!B38</f>
        <v>4650493.25</v>
      </c>
      <c r="N35" s="33">
        <f>'[1]REV PED 12'!B38</f>
        <v>5101472.1100000003</v>
      </c>
      <c r="O35" s="32">
        <f t="shared" si="4"/>
        <v>47722620.239999995</v>
      </c>
      <c r="P35" s="26"/>
      <c r="Q35" s="26"/>
      <c r="R35" s="26"/>
      <c r="S35" s="26"/>
    </row>
    <row r="36" spans="1:19" x14ac:dyDescent="0.3">
      <c r="A36" s="34" t="s">
        <v>47</v>
      </c>
      <c r="B36" s="32"/>
      <c r="C36" s="32">
        <f>'[1]REV PED 1'!B39</f>
        <v>37278414.640000001</v>
      </c>
      <c r="D36" s="32">
        <f>'[1]REV PED 2'!B39</f>
        <v>33765635.229999997</v>
      </c>
      <c r="E36" s="32">
        <f>'[1]REV PED 3'!B39</f>
        <v>18856596.440000001</v>
      </c>
      <c r="F36" s="32">
        <f>'[1]REV PED 4'!B39</f>
        <v>5189954.8400000008</v>
      </c>
      <c r="G36" s="32">
        <f>'[1]REV PED 5'!B39</f>
        <v>4320748.5999999996</v>
      </c>
      <c r="H36" s="32">
        <f>'[1]REV PED 6'!B39</f>
        <v>3053542.94</v>
      </c>
      <c r="I36" s="33">
        <f>'[1]REV PED 7'!B39</f>
        <v>2110613.61</v>
      </c>
      <c r="J36" s="32">
        <f>'[1]REV PED 8'!B39</f>
        <v>3415293.4</v>
      </c>
      <c r="K36" s="32">
        <f>'[1]REV PED 9'!B39</f>
        <v>2159428.5499999998</v>
      </c>
      <c r="L36" s="33">
        <f>'[1]REV PED 10'!B39</f>
        <v>991173.55</v>
      </c>
      <c r="M36" s="33">
        <f>'[1]REV PED 11'!B39</f>
        <v>922400.75</v>
      </c>
      <c r="N36" s="33">
        <f>'[1]REV PED 12'!B39</f>
        <v>370058709.25999999</v>
      </c>
      <c r="O36" s="32">
        <f t="shared" si="4"/>
        <v>482122511.81</v>
      </c>
      <c r="P36" s="26"/>
      <c r="Q36" s="26"/>
      <c r="R36" s="26"/>
      <c r="S36" s="26"/>
    </row>
    <row r="37" spans="1:19" x14ac:dyDescent="0.3">
      <c r="A37" s="44" t="s">
        <v>50</v>
      </c>
      <c r="B37" s="32"/>
      <c r="C37" s="32">
        <f>'[1]REV PED 1'!B40</f>
        <v>5549278.9199999999</v>
      </c>
      <c r="D37" s="32">
        <f>'[1]REV PED 2'!B40</f>
        <v>6169999</v>
      </c>
      <c r="E37" s="32">
        <f>'[1]REV PED 3'!B40</f>
        <v>3982597.15</v>
      </c>
      <c r="F37" s="32">
        <f>'[1]REV PED 4'!B40</f>
        <v>7905236.1399999997</v>
      </c>
      <c r="G37" s="32">
        <f>'[1]REV PED 5'!B40</f>
        <v>5886889.6100000003</v>
      </c>
      <c r="H37" s="32">
        <f>'[1]REV PED 6'!B40</f>
        <v>4313239.2</v>
      </c>
      <c r="I37" s="33">
        <f>'[1]REV PED 7'!B40</f>
        <v>6660211.3899999997</v>
      </c>
      <c r="J37" s="32">
        <f>'[1]REV PED 8'!B40</f>
        <v>5413905.3499999996</v>
      </c>
      <c r="K37" s="32">
        <f>'[1]REV PED 9'!B41</f>
        <v>2847041.8499999996</v>
      </c>
      <c r="L37" s="33">
        <f>'[1]REV PED 10'!B40</f>
        <v>5954644.7599999998</v>
      </c>
      <c r="M37" s="33">
        <f>'[1]REV PED 11'!B40</f>
        <v>6300772.1600000001</v>
      </c>
      <c r="N37" s="33">
        <f>'[1]REV PED 12'!B40</f>
        <v>5785178.7699999996</v>
      </c>
      <c r="O37" s="32">
        <f t="shared" si="4"/>
        <v>66768994.299999997</v>
      </c>
      <c r="P37" s="26"/>
      <c r="Q37" s="26"/>
      <c r="R37" s="26"/>
      <c r="S37" s="26"/>
    </row>
    <row r="38" spans="1:19" x14ac:dyDescent="0.3">
      <c r="A38" s="44" t="s">
        <v>49</v>
      </c>
      <c r="B38" s="32"/>
      <c r="C38" s="32">
        <f>'[1]REV PED 1'!B41</f>
        <v>2834688.67</v>
      </c>
      <c r="D38" s="32">
        <f>'[1]REV PED 2'!B41</f>
        <v>3480811.5300000003</v>
      </c>
      <c r="E38" s="32">
        <f>'[1]REV PED 3'!B41</f>
        <v>2406653.5099999998</v>
      </c>
      <c r="F38" s="32">
        <f>'[1]REV PED 4'!B41</f>
        <v>2914369.39</v>
      </c>
      <c r="G38" s="32">
        <f>'[1]REV PED 5'!B41</f>
        <v>2899023.51</v>
      </c>
      <c r="H38" s="32">
        <f>'[1]REV PED 6'!B41</f>
        <v>2278854.39</v>
      </c>
      <c r="I38" s="33">
        <f>'[1]REV PED 7'!B41</f>
        <v>2543493.52</v>
      </c>
      <c r="J38" s="32">
        <f>'[1]REV PED 8'!B41</f>
        <v>2828111.19</v>
      </c>
      <c r="K38" s="32">
        <f>'[1]REV PED 9'!B41</f>
        <v>2847041.8499999996</v>
      </c>
      <c r="L38" s="33">
        <f>'[1]REV PED 10'!B41</f>
        <v>2948913.6</v>
      </c>
      <c r="M38" s="33">
        <f>'[1]REV PED 11'!B42</f>
        <v>0</v>
      </c>
      <c r="N38" s="33">
        <f>'[1]REV PED 12'!B41</f>
        <v>2903307.95</v>
      </c>
      <c r="O38" s="32">
        <f t="shared" si="4"/>
        <v>30885269.110000003</v>
      </c>
      <c r="P38" s="26"/>
      <c r="Q38" s="26"/>
      <c r="R38" s="26"/>
      <c r="S38" s="26"/>
    </row>
    <row r="39" spans="1:19" x14ac:dyDescent="0.3">
      <c r="A39" s="26"/>
      <c r="B39" s="26"/>
      <c r="C39" s="30" t="s">
        <v>4</v>
      </c>
      <c r="D39" s="30" t="s">
        <v>4</v>
      </c>
      <c r="E39" s="30" t="s">
        <v>4</v>
      </c>
      <c r="F39" s="30" t="s">
        <v>4</v>
      </c>
      <c r="G39" s="30" t="s">
        <v>4</v>
      </c>
      <c r="H39" s="30" t="s">
        <v>4</v>
      </c>
      <c r="I39" s="30" t="s">
        <v>4</v>
      </c>
      <c r="J39" s="30" t="s">
        <v>4</v>
      </c>
      <c r="K39" s="30" t="s">
        <v>4</v>
      </c>
      <c r="L39" s="30" t="s">
        <v>4</v>
      </c>
      <c r="M39" s="30" t="s">
        <v>4</v>
      </c>
      <c r="N39" s="30" t="s">
        <v>4</v>
      </c>
      <c r="O39" s="30" t="s">
        <v>4</v>
      </c>
      <c r="P39" s="26"/>
      <c r="Q39" s="26"/>
      <c r="R39" s="26"/>
      <c r="S39" s="26"/>
    </row>
    <row r="40" spans="1:19" x14ac:dyDescent="0.3">
      <c r="A40" s="26" t="s">
        <v>28</v>
      </c>
      <c r="B40" s="26"/>
      <c r="C40" s="32">
        <f t="shared" ref="C40:O40" si="5">C22+SUM(C23:C38)</f>
        <v>102401551.34999999</v>
      </c>
      <c r="D40" s="32">
        <f t="shared" si="5"/>
        <v>78613061.209999993</v>
      </c>
      <c r="E40" s="32">
        <f t="shared" si="5"/>
        <v>277492497.23999995</v>
      </c>
      <c r="F40" s="32">
        <f t="shared" si="5"/>
        <v>93645851.060000002</v>
      </c>
      <c r="G40" s="32">
        <f t="shared" si="5"/>
        <v>47864655.060000002</v>
      </c>
      <c r="H40" s="32">
        <f t="shared" si="5"/>
        <v>406692512.49999994</v>
      </c>
      <c r="I40" s="32">
        <f t="shared" si="5"/>
        <v>61269543.789999999</v>
      </c>
      <c r="J40" s="32">
        <f t="shared" si="5"/>
        <v>64405099.240000002</v>
      </c>
      <c r="K40" s="32">
        <f t="shared" si="5"/>
        <v>297400975.71000004</v>
      </c>
      <c r="L40" s="32">
        <f t="shared" si="5"/>
        <v>70848743.929999992</v>
      </c>
      <c r="M40" s="32">
        <f t="shared" si="5"/>
        <v>62707782.899999991</v>
      </c>
      <c r="N40" s="32">
        <f t="shared" si="5"/>
        <v>683305764.92000008</v>
      </c>
      <c r="O40" s="32">
        <f t="shared" si="5"/>
        <v>2246648038.9099994</v>
      </c>
      <c r="P40" s="26"/>
      <c r="Q40" s="26"/>
      <c r="R40" s="26"/>
      <c r="S40" s="26"/>
    </row>
    <row r="41" spans="1:19" x14ac:dyDescent="0.3">
      <c r="A41" s="26"/>
      <c r="B41" s="26"/>
      <c r="C41" s="29"/>
      <c r="D41" s="32"/>
      <c r="E41" s="32"/>
      <c r="F41" s="32"/>
      <c r="G41" s="29"/>
      <c r="H41" s="29"/>
      <c r="I41" s="29"/>
      <c r="J41" s="29"/>
      <c r="K41" s="29"/>
      <c r="L41" s="29"/>
      <c r="M41" s="29"/>
      <c r="N41" s="29"/>
      <c r="O41" s="26"/>
      <c r="P41" s="26"/>
      <c r="Q41" s="26"/>
      <c r="R41" s="26"/>
      <c r="S41" s="26"/>
    </row>
    <row r="42" spans="1:19" x14ac:dyDescent="0.3">
      <c r="A42" s="26"/>
      <c r="B42" s="26"/>
      <c r="C42" s="29"/>
      <c r="D42" s="29"/>
      <c r="E42" s="29"/>
      <c r="F42" s="29"/>
      <c r="G42" s="32"/>
      <c r="H42" s="29"/>
      <c r="I42" s="33"/>
      <c r="J42" s="32"/>
      <c r="K42" s="35"/>
      <c r="L42" s="33"/>
      <c r="M42" s="33"/>
      <c r="N42" s="33"/>
      <c r="O42" s="26"/>
      <c r="P42" s="26"/>
      <c r="Q42" s="26"/>
      <c r="R42" s="26"/>
      <c r="S42" s="26"/>
    </row>
    <row r="43" spans="1:19" x14ac:dyDescent="0.3">
      <c r="A43" s="26" t="s">
        <v>29</v>
      </c>
      <c r="B43" s="29"/>
      <c r="C43" s="32"/>
      <c r="D43" s="29"/>
      <c r="E43" s="29"/>
      <c r="F43" s="29"/>
      <c r="G43" s="29"/>
      <c r="H43" s="32"/>
      <c r="I43" s="29"/>
      <c r="J43" s="29"/>
      <c r="K43" s="29"/>
      <c r="L43" s="29"/>
      <c r="M43" s="29"/>
      <c r="N43" s="29"/>
      <c r="O43" s="29"/>
      <c r="P43" s="29"/>
      <c r="Q43" s="29"/>
      <c r="R43" s="26"/>
      <c r="S43" s="26"/>
    </row>
    <row r="44" spans="1:19" x14ac:dyDescent="0.3">
      <c r="A44" s="2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6" spans="1:19" x14ac:dyDescent="0.3">
      <c r="A46" s="37"/>
      <c r="B46" s="29"/>
      <c r="C46" s="29"/>
      <c r="D46" s="32"/>
      <c r="E46" s="32"/>
      <c r="F46" s="32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x14ac:dyDescent="0.3">
      <c r="A47" s="29"/>
      <c r="B47" s="29"/>
      <c r="C47" s="29"/>
      <c r="D47" s="29"/>
      <c r="E47" s="29"/>
      <c r="F47" s="29"/>
      <c r="G47" s="32"/>
      <c r="H47" s="29"/>
      <c r="I47" s="33"/>
      <c r="J47" s="32"/>
      <c r="K47" s="35"/>
      <c r="L47" s="33"/>
      <c r="M47" s="33"/>
      <c r="N47" s="33"/>
      <c r="O47" s="29"/>
      <c r="P47" s="29"/>
      <c r="Q47" s="29"/>
      <c r="R47" s="29"/>
      <c r="S47" s="29"/>
    </row>
    <row r="48" spans="1:19" x14ac:dyDescent="0.3">
      <c r="A48" s="29"/>
      <c r="B48" s="29"/>
      <c r="C48" s="29"/>
      <c r="D48" s="29"/>
      <c r="E48" s="29"/>
      <c r="F48" s="29"/>
      <c r="G48" s="29"/>
      <c r="H48" s="32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</row>
  </sheetData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53"/>
  <sheetViews>
    <sheetView zoomScale="85" zoomScaleNormal="85" workbookViewId="0">
      <selection sqref="A1:I1"/>
    </sheetView>
  </sheetViews>
  <sheetFormatPr defaultRowHeight="14.4" x14ac:dyDescent="0.3"/>
  <cols>
    <col min="1" max="1" width="66.109375" bestFit="1" customWidth="1"/>
    <col min="2" max="2" width="14.88671875" customWidth="1"/>
    <col min="3" max="4" width="14.44140625" customWidth="1"/>
    <col min="5" max="5" width="11.33203125" customWidth="1"/>
    <col min="6" max="6" width="15.88671875" customWidth="1"/>
    <col min="7" max="7" width="15.6640625" customWidth="1"/>
    <col min="8" max="8" width="14" customWidth="1"/>
    <col min="9" max="9" width="10.109375" customWidth="1"/>
    <col min="14" max="14" width="15.5546875" bestFit="1" customWidth="1"/>
    <col min="20" max="20" width="9" customWidth="1"/>
  </cols>
  <sheetData>
    <row r="1" spans="1:13" ht="17.399999999999999" x14ac:dyDescent="0.3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10"/>
      <c r="K1" s="2"/>
      <c r="L1" s="2"/>
      <c r="M1" s="2"/>
    </row>
    <row r="2" spans="1:13" x14ac:dyDescent="0.3">
      <c r="A2" s="69" t="s">
        <v>68</v>
      </c>
      <c r="B2" s="69"/>
      <c r="C2" s="69"/>
      <c r="D2" s="69"/>
      <c r="E2" s="69"/>
      <c r="F2" s="69"/>
      <c r="G2" s="69"/>
      <c r="H2" s="69"/>
      <c r="I2" s="69"/>
      <c r="J2" s="3"/>
      <c r="K2" s="2"/>
      <c r="L2" s="2"/>
      <c r="M2" s="2"/>
    </row>
    <row r="3" spans="1:13" x14ac:dyDescent="0.3">
      <c r="A3" s="21"/>
      <c r="B3" s="2"/>
      <c r="C3" s="11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21"/>
      <c r="B4" s="2"/>
      <c r="C4" s="2"/>
      <c r="D4" s="5" t="s">
        <v>30</v>
      </c>
      <c r="E4" s="2"/>
      <c r="F4" s="3" t="s">
        <v>31</v>
      </c>
      <c r="G4" s="3" t="s">
        <v>32</v>
      </c>
      <c r="H4" s="6" t="s">
        <v>30</v>
      </c>
      <c r="I4" s="2"/>
      <c r="J4" s="2"/>
      <c r="K4" s="2"/>
      <c r="L4" s="2"/>
      <c r="M4" s="2"/>
    </row>
    <row r="5" spans="1:13" x14ac:dyDescent="0.3">
      <c r="A5" s="2"/>
      <c r="B5" s="1" t="s">
        <v>69</v>
      </c>
      <c r="C5" s="5" t="s">
        <v>54</v>
      </c>
      <c r="D5" s="11" t="s">
        <v>33</v>
      </c>
      <c r="E5" s="3" t="s">
        <v>34</v>
      </c>
      <c r="F5" s="3" t="s">
        <v>35</v>
      </c>
      <c r="G5" s="3" t="s">
        <v>35</v>
      </c>
      <c r="H5" s="3" t="s">
        <v>33</v>
      </c>
      <c r="I5" s="3" t="s">
        <v>34</v>
      </c>
      <c r="J5" s="2"/>
      <c r="K5" s="2"/>
      <c r="L5" s="2"/>
      <c r="M5" s="3"/>
    </row>
    <row r="6" spans="1:13" x14ac:dyDescent="0.3">
      <c r="A6" s="2"/>
      <c r="B6" s="7" t="s">
        <v>4</v>
      </c>
      <c r="C6" s="7" t="s">
        <v>4</v>
      </c>
      <c r="D6" s="7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4</v>
      </c>
      <c r="J6" s="2"/>
      <c r="K6" s="2"/>
      <c r="L6" s="2"/>
      <c r="M6" s="3"/>
    </row>
    <row r="7" spans="1:13" x14ac:dyDescent="0.3">
      <c r="A7" s="40" t="s">
        <v>67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0"/>
    </row>
    <row r="8" spans="1:13" x14ac:dyDescent="0.3">
      <c r="A8" s="12" t="s">
        <v>36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2" t="s">
        <v>5</v>
      </c>
      <c r="B9" s="4">
        <v>173591983.24000001</v>
      </c>
      <c r="C9" s="4">
        <f>'FY26'!C7</f>
        <v>142268858.78</v>
      </c>
      <c r="D9" s="4">
        <f>B9-C9</f>
        <v>31323124.460000008</v>
      </c>
      <c r="E9" s="14">
        <f>D9/C9</f>
        <v>0.22016852267323717</v>
      </c>
      <c r="F9" s="9">
        <f>B9</f>
        <v>173591983.24000001</v>
      </c>
      <c r="G9" s="9">
        <f>C9</f>
        <v>142268858.78</v>
      </c>
      <c r="H9" s="9">
        <f>F9-G9</f>
        <v>31323124.460000008</v>
      </c>
      <c r="I9" s="14">
        <f>H9/G9</f>
        <v>0.22016852267323717</v>
      </c>
      <c r="J9" s="2"/>
      <c r="K9" s="2"/>
      <c r="L9" s="2"/>
      <c r="M9" s="9"/>
    </row>
    <row r="10" spans="1:13" x14ac:dyDescent="0.3">
      <c r="A10" s="22" t="s">
        <v>6</v>
      </c>
      <c r="B10" s="4">
        <v>204309580.81999999</v>
      </c>
      <c r="C10" s="4">
        <f>'FY26'!C8</f>
        <v>178938139.71000001</v>
      </c>
      <c r="D10" s="4">
        <f t="shared" ref="D10:D13" si="0">B10-C10</f>
        <v>25371441.109999985</v>
      </c>
      <c r="E10" s="14">
        <f t="shared" ref="E10:E12" si="1">D10/C10</f>
        <v>0.14178889504003317</v>
      </c>
      <c r="F10" s="9">
        <f t="shared" ref="F10:F13" si="2">B10</f>
        <v>204309580.81999999</v>
      </c>
      <c r="G10" s="9">
        <f t="shared" ref="G10:G13" si="3">C10</f>
        <v>178938139.71000001</v>
      </c>
      <c r="H10" s="9">
        <f t="shared" ref="H10:H13" si="4">F10-G10</f>
        <v>25371441.109999985</v>
      </c>
      <c r="I10" s="14">
        <f t="shared" ref="I10:I13" si="5">H10/G10</f>
        <v>0.14178889504003317</v>
      </c>
      <c r="J10" s="2"/>
      <c r="K10" s="2"/>
      <c r="L10" s="2"/>
      <c r="M10" s="9"/>
    </row>
    <row r="11" spans="1:13" x14ac:dyDescent="0.3">
      <c r="A11" s="22" t="s">
        <v>7</v>
      </c>
      <c r="B11" s="4">
        <v>38795881.700000003</v>
      </c>
      <c r="C11" s="4">
        <f>'FY26'!C9</f>
        <v>34403462.5</v>
      </c>
      <c r="D11" s="4">
        <f t="shared" si="0"/>
        <v>4392419.200000003</v>
      </c>
      <c r="E11" s="14">
        <f t="shared" si="1"/>
        <v>0.12767375376824361</v>
      </c>
      <c r="F11" s="9">
        <f t="shared" si="2"/>
        <v>38795881.700000003</v>
      </c>
      <c r="G11" s="9">
        <f t="shared" si="3"/>
        <v>34403462.5</v>
      </c>
      <c r="H11" s="9">
        <f t="shared" si="4"/>
        <v>4392419.200000003</v>
      </c>
      <c r="I11" s="14">
        <f t="shared" si="5"/>
        <v>0.12767375376824361</v>
      </c>
      <c r="J11" s="2"/>
      <c r="K11" s="2"/>
      <c r="L11" s="2"/>
      <c r="M11" s="9"/>
    </row>
    <row r="12" spans="1:13" x14ac:dyDescent="0.3">
      <c r="A12" s="22" t="s">
        <v>8</v>
      </c>
      <c r="B12" s="45">
        <v>135881242.59999999</v>
      </c>
      <c r="C12" s="4">
        <f>'FY26'!C10</f>
        <v>120399671.58</v>
      </c>
      <c r="D12" s="4">
        <f t="shared" si="0"/>
        <v>15481571.019999996</v>
      </c>
      <c r="E12" s="14">
        <f t="shared" si="1"/>
        <v>0.12858482765638785</v>
      </c>
      <c r="F12" s="9">
        <f t="shared" si="2"/>
        <v>135881242.59999999</v>
      </c>
      <c r="G12" s="9">
        <f t="shared" si="3"/>
        <v>120399671.58</v>
      </c>
      <c r="H12" s="9">
        <f t="shared" si="4"/>
        <v>15481571.019999996</v>
      </c>
      <c r="I12" s="14">
        <f t="shared" si="5"/>
        <v>0.12858482765638785</v>
      </c>
      <c r="J12" s="2"/>
      <c r="K12" s="2"/>
      <c r="L12" s="2"/>
      <c r="M12" s="9"/>
    </row>
    <row r="13" spans="1:13" x14ac:dyDescent="0.3">
      <c r="A13" s="22" t="s">
        <v>9</v>
      </c>
      <c r="B13" s="45">
        <v>104914636.88</v>
      </c>
      <c r="C13" s="4">
        <f>'FY26'!C11</f>
        <v>94313775.129999995</v>
      </c>
      <c r="D13" s="4">
        <f t="shared" si="0"/>
        <v>10600861.75</v>
      </c>
      <c r="E13" s="14">
        <f>D13/C13</f>
        <v>0.11239993029001341</v>
      </c>
      <c r="F13" s="9">
        <f t="shared" si="2"/>
        <v>104914636.88</v>
      </c>
      <c r="G13" s="9">
        <f t="shared" si="3"/>
        <v>94313775.129999995</v>
      </c>
      <c r="H13" s="9">
        <f t="shared" si="4"/>
        <v>10600861.75</v>
      </c>
      <c r="I13" s="14">
        <f t="shared" si="5"/>
        <v>0.11239993029001341</v>
      </c>
      <c r="J13" s="2"/>
      <c r="K13" s="2"/>
      <c r="L13" s="2"/>
      <c r="M13" s="9"/>
    </row>
    <row r="14" spans="1:13" x14ac:dyDescent="0.3">
      <c r="A14" s="2"/>
      <c r="B14" s="7" t="s">
        <v>4</v>
      </c>
      <c r="C14" s="7" t="s">
        <v>4</v>
      </c>
      <c r="D14" s="7" t="s">
        <v>4</v>
      </c>
      <c r="E14" s="8" t="s">
        <v>4</v>
      </c>
      <c r="F14" s="8" t="s">
        <v>4</v>
      </c>
      <c r="G14" s="8" t="s">
        <v>4</v>
      </c>
      <c r="H14" s="8" t="s">
        <v>4</v>
      </c>
      <c r="I14" s="8" t="s">
        <v>4</v>
      </c>
      <c r="J14" s="2"/>
      <c r="K14" s="2"/>
      <c r="L14" s="2"/>
      <c r="M14" s="9"/>
    </row>
    <row r="15" spans="1:13" x14ac:dyDescent="0.3">
      <c r="A15" s="13" t="s">
        <v>10</v>
      </c>
      <c r="B15" s="15">
        <f>SUM(B9:B13)</f>
        <v>657493325.24000001</v>
      </c>
      <c r="C15" s="15">
        <f>SUM(C9:C13)</f>
        <v>570323907.70000005</v>
      </c>
      <c r="D15" s="15">
        <f>SUM(D9:D13)</f>
        <v>87169417.539999992</v>
      </c>
      <c r="E15" s="16">
        <f>D15/C15</f>
        <v>0.15284194886996139</v>
      </c>
      <c r="F15" s="17">
        <f>SUM(F9:F13)</f>
        <v>657493325.24000001</v>
      </c>
      <c r="G15" s="17">
        <f>SUM(G9:G13)</f>
        <v>570323907.70000005</v>
      </c>
      <c r="H15" s="17">
        <f>SUM(H9:H13)</f>
        <v>87169417.539999992</v>
      </c>
      <c r="I15" s="16">
        <f>H15/G15</f>
        <v>0.15284194886996139</v>
      </c>
      <c r="J15" s="13"/>
      <c r="K15" s="2"/>
      <c r="L15" s="2"/>
      <c r="M15" s="2"/>
    </row>
    <row r="16" spans="1:13" x14ac:dyDescent="0.3">
      <c r="A16" s="2"/>
      <c r="B16" s="4"/>
      <c r="C16" s="4"/>
      <c r="D16" s="2"/>
      <c r="E16" s="14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13" t="s">
        <v>11</v>
      </c>
      <c r="B17" s="4">
        <v>0</v>
      </c>
      <c r="C17" s="4">
        <v>0</v>
      </c>
      <c r="D17" s="4">
        <f>B17-C17</f>
        <v>0</v>
      </c>
      <c r="E17" s="14">
        <v>0</v>
      </c>
      <c r="F17" s="9">
        <f>B17+M17</f>
        <v>0</v>
      </c>
      <c r="G17" s="9">
        <v>0</v>
      </c>
      <c r="H17" s="9">
        <f>F17-G17</f>
        <v>0</v>
      </c>
      <c r="I17" s="14">
        <v>0</v>
      </c>
      <c r="J17" s="2"/>
      <c r="K17" s="2"/>
      <c r="L17" s="2"/>
      <c r="M17" s="9"/>
    </row>
    <row r="18" spans="1:13" x14ac:dyDescent="0.3">
      <c r="A18" s="13" t="s">
        <v>12</v>
      </c>
      <c r="B18" s="4">
        <v>0</v>
      </c>
      <c r="C18" s="4">
        <v>0</v>
      </c>
      <c r="D18" s="4">
        <f>B18-C18</f>
        <v>0</v>
      </c>
      <c r="E18" s="14">
        <v>0</v>
      </c>
      <c r="F18" s="9">
        <f>B18+M18</f>
        <v>0</v>
      </c>
      <c r="G18" s="9">
        <v>0</v>
      </c>
      <c r="H18" s="9">
        <f>F18-G18</f>
        <v>0</v>
      </c>
      <c r="I18" s="14">
        <v>0</v>
      </c>
      <c r="J18" s="2"/>
      <c r="K18" s="2"/>
      <c r="L18" s="2"/>
      <c r="M18" s="9"/>
    </row>
    <row r="19" spans="1:13" x14ac:dyDescent="0.3">
      <c r="A19" s="2"/>
      <c r="B19" s="7" t="s">
        <v>4</v>
      </c>
      <c r="C19" s="7" t="s">
        <v>4</v>
      </c>
      <c r="D19" s="7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4</v>
      </c>
      <c r="J19" s="2"/>
      <c r="K19" s="24"/>
      <c r="L19" s="2"/>
      <c r="M19" s="9"/>
    </row>
    <row r="20" spans="1:13" x14ac:dyDescent="0.3">
      <c r="A20" s="13" t="s">
        <v>13</v>
      </c>
      <c r="B20" s="4">
        <f>SUM(B15:B18)</f>
        <v>657493325.24000001</v>
      </c>
      <c r="C20" s="4">
        <f>SUM(C15:C18)</f>
        <v>570323907.70000005</v>
      </c>
      <c r="D20" s="4">
        <f t="shared" ref="D20:H20" si="6">SUM(D15:D18)</f>
        <v>87169417.539999992</v>
      </c>
      <c r="E20" s="14">
        <f>D20/C20</f>
        <v>0.15284194886996139</v>
      </c>
      <c r="F20" s="4">
        <f t="shared" si="6"/>
        <v>657493325.24000001</v>
      </c>
      <c r="G20" s="4">
        <f t="shared" si="6"/>
        <v>570323907.70000005</v>
      </c>
      <c r="H20" s="4">
        <f t="shared" si="6"/>
        <v>87169417.539999992</v>
      </c>
      <c r="I20" s="14">
        <f>H20/G20</f>
        <v>0.15284194886996139</v>
      </c>
      <c r="J20" s="2"/>
      <c r="K20" s="2"/>
      <c r="L20" s="2"/>
      <c r="M20" s="9"/>
    </row>
    <row r="21" spans="1:13" x14ac:dyDescent="0.3">
      <c r="A21" s="13"/>
      <c r="B21" s="4"/>
      <c r="C21" s="4"/>
      <c r="D21" s="4"/>
      <c r="E21" s="14"/>
      <c r="F21" s="9"/>
      <c r="G21" s="9"/>
      <c r="H21" s="9"/>
      <c r="I21" s="14"/>
      <c r="J21" s="2"/>
      <c r="K21" s="2"/>
      <c r="L21" s="2"/>
      <c r="M21" s="9"/>
    </row>
    <row r="22" spans="1:13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9"/>
    </row>
    <row r="23" spans="1:13" x14ac:dyDescent="0.3">
      <c r="A23" s="40" t="s">
        <v>53</v>
      </c>
      <c r="B23" s="4"/>
      <c r="C23" s="4"/>
      <c r="D23" s="4"/>
      <c r="E23" s="14"/>
      <c r="F23" s="9"/>
      <c r="G23" s="9"/>
      <c r="H23" s="9"/>
      <c r="I23" s="14"/>
      <c r="J23" s="2"/>
      <c r="K23" s="2"/>
      <c r="L23" s="2"/>
      <c r="M23" s="9"/>
    </row>
    <row r="24" spans="1:13" x14ac:dyDescent="0.3">
      <c r="A24" s="18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9"/>
    </row>
    <row r="25" spans="1:13" x14ac:dyDescent="0.3">
      <c r="A25" s="13" t="s">
        <v>16</v>
      </c>
      <c r="B25" s="4">
        <f>35319.67+8207987.53+482822.8</f>
        <v>8726130</v>
      </c>
      <c r="C25" s="4">
        <f>'FY26'!C22</f>
        <v>6634917.5</v>
      </c>
      <c r="D25" s="4">
        <f>B25-C25</f>
        <v>2091212.5</v>
      </c>
      <c r="E25" s="14">
        <f>D25/C25</f>
        <v>0.31518289413545836</v>
      </c>
      <c r="F25" s="9">
        <f>B25</f>
        <v>8726130</v>
      </c>
      <c r="G25" s="9">
        <f>C25</f>
        <v>6634917.5</v>
      </c>
      <c r="H25" s="9">
        <f>F25-G25</f>
        <v>2091212.5</v>
      </c>
      <c r="I25" s="14">
        <f>H25/G25</f>
        <v>0.31518289413545836</v>
      </c>
      <c r="J25" s="2"/>
      <c r="K25" s="2"/>
      <c r="L25" s="2"/>
      <c r="M25" s="9"/>
    </row>
    <row r="26" spans="1:13" x14ac:dyDescent="0.3">
      <c r="A26" s="13" t="s">
        <v>17</v>
      </c>
      <c r="B26" s="4">
        <v>3737525.02</v>
      </c>
      <c r="C26" s="4">
        <f>'FY26'!C23</f>
        <v>2825901.87</v>
      </c>
      <c r="D26" s="4">
        <f t="shared" ref="D26:D34" si="7">B26-C26</f>
        <v>911623.14999999991</v>
      </c>
      <c r="E26" s="14">
        <f t="shared" ref="E26:E29" si="8">D26/C26</f>
        <v>0.32259547285695378</v>
      </c>
      <c r="F26" s="9">
        <f t="shared" ref="F26:F34" si="9">B26</f>
        <v>3737525.02</v>
      </c>
      <c r="G26" s="9">
        <f t="shared" ref="G26:G34" si="10">C26</f>
        <v>2825901.87</v>
      </c>
      <c r="H26" s="9">
        <f t="shared" ref="H26:H34" si="11">F26-G26</f>
        <v>911623.14999999991</v>
      </c>
      <c r="I26" s="14">
        <f t="shared" ref="I26:I29" si="12">H26/G26</f>
        <v>0.32259547285695378</v>
      </c>
      <c r="J26" s="2"/>
      <c r="K26" s="2"/>
      <c r="L26" s="2"/>
      <c r="M26" s="9"/>
    </row>
    <row r="27" spans="1:13" x14ac:dyDescent="0.3">
      <c r="A27" s="13" t="s">
        <v>18</v>
      </c>
      <c r="B27" s="4">
        <f>3738475.73+321393.43+96462.31</f>
        <v>4156331.47</v>
      </c>
      <c r="C27" s="4">
        <f>'FY26'!C24</f>
        <v>2733254.0100000002</v>
      </c>
      <c r="D27" s="4">
        <f t="shared" si="7"/>
        <v>1423077.46</v>
      </c>
      <c r="E27" s="14">
        <f t="shared" si="8"/>
        <v>0.52065320485892197</v>
      </c>
      <c r="F27" s="9">
        <f t="shared" si="9"/>
        <v>4156331.47</v>
      </c>
      <c r="G27" s="9">
        <f t="shared" si="10"/>
        <v>2733254.0100000002</v>
      </c>
      <c r="H27" s="9">
        <f t="shared" si="11"/>
        <v>1423077.46</v>
      </c>
      <c r="I27" s="14">
        <f t="shared" si="12"/>
        <v>0.52065320485892197</v>
      </c>
      <c r="J27" s="2"/>
      <c r="K27" s="2"/>
      <c r="L27" s="2"/>
      <c r="M27" s="9"/>
    </row>
    <row r="28" spans="1:13" x14ac:dyDescent="0.3">
      <c r="A28" s="13" t="s">
        <v>19</v>
      </c>
      <c r="B28" s="4">
        <v>0</v>
      </c>
      <c r="C28" s="4">
        <f>'FY26'!C25</f>
        <v>0</v>
      </c>
      <c r="D28" s="4">
        <f t="shared" si="7"/>
        <v>0</v>
      </c>
      <c r="E28" s="14">
        <v>0</v>
      </c>
      <c r="F28" s="9">
        <f t="shared" si="9"/>
        <v>0</v>
      </c>
      <c r="G28" s="9">
        <f t="shared" si="10"/>
        <v>0</v>
      </c>
      <c r="H28" s="9">
        <f t="shared" si="11"/>
        <v>0</v>
      </c>
      <c r="I28" s="14">
        <v>0</v>
      </c>
      <c r="J28" s="2"/>
      <c r="K28" s="2"/>
      <c r="L28" s="2"/>
      <c r="M28" s="9"/>
    </row>
    <row r="29" spans="1:13" x14ac:dyDescent="0.3">
      <c r="A29" s="13" t="s">
        <v>20</v>
      </c>
      <c r="B29" s="4">
        <v>236040.52</v>
      </c>
      <c r="C29" s="4">
        <f>'FY26'!C26</f>
        <v>189639.58</v>
      </c>
      <c r="D29" s="4">
        <f t="shared" si="7"/>
        <v>46400.94</v>
      </c>
      <c r="E29" s="14">
        <f t="shared" si="8"/>
        <v>0.24467961804176114</v>
      </c>
      <c r="F29" s="9">
        <f t="shared" si="9"/>
        <v>236040.52</v>
      </c>
      <c r="G29" s="9">
        <f t="shared" si="10"/>
        <v>189639.58</v>
      </c>
      <c r="H29" s="9">
        <f t="shared" si="11"/>
        <v>46400.94</v>
      </c>
      <c r="I29" s="14">
        <f t="shared" si="12"/>
        <v>0.24467961804176114</v>
      </c>
      <c r="J29" s="2"/>
      <c r="K29" s="2"/>
      <c r="L29" s="2"/>
      <c r="M29" s="9"/>
    </row>
    <row r="30" spans="1:13" x14ac:dyDescent="0.3">
      <c r="A30" s="13" t="s">
        <v>38</v>
      </c>
      <c r="B30" s="4">
        <v>0</v>
      </c>
      <c r="C30" s="4">
        <f>'FY26'!C27</f>
        <v>0</v>
      </c>
      <c r="D30" s="4">
        <f t="shared" si="7"/>
        <v>0</v>
      </c>
      <c r="E30" s="14">
        <v>0</v>
      </c>
      <c r="F30" s="9">
        <f t="shared" si="9"/>
        <v>0</v>
      </c>
      <c r="G30" s="9">
        <f t="shared" si="10"/>
        <v>0</v>
      </c>
      <c r="H30" s="9">
        <f t="shared" si="11"/>
        <v>0</v>
      </c>
      <c r="I30" s="14">
        <v>0</v>
      </c>
      <c r="J30" s="2"/>
      <c r="K30" s="2"/>
      <c r="L30" s="2"/>
      <c r="M30" s="9"/>
    </row>
    <row r="31" spans="1:13" x14ac:dyDescent="0.3">
      <c r="A31" s="13" t="s">
        <v>22</v>
      </c>
      <c r="B31" s="4">
        <v>7992244.3799999999</v>
      </c>
      <c r="C31" s="4">
        <f>'FY26'!C28</f>
        <v>8534430.620000001</v>
      </c>
      <c r="D31" s="4">
        <f t="shared" si="7"/>
        <v>-542186.24000000115</v>
      </c>
      <c r="E31" s="14">
        <f>D31/C31</f>
        <v>-6.3529280878962854E-2</v>
      </c>
      <c r="F31" s="9">
        <f t="shared" si="9"/>
        <v>7992244.3799999999</v>
      </c>
      <c r="G31" s="9">
        <f t="shared" si="10"/>
        <v>8534430.620000001</v>
      </c>
      <c r="H31" s="9">
        <f>F31-G31</f>
        <v>-542186.24000000115</v>
      </c>
      <c r="I31" s="14">
        <f>H31/G31</f>
        <v>-6.3529280878962854E-2</v>
      </c>
      <c r="J31" s="2"/>
      <c r="K31" s="2"/>
      <c r="L31" s="2"/>
      <c r="M31" s="9"/>
    </row>
    <row r="32" spans="1:13" x14ac:dyDescent="0.3">
      <c r="A32" s="13" t="s">
        <v>23</v>
      </c>
      <c r="B32" s="4">
        <v>0</v>
      </c>
      <c r="C32" s="4">
        <f>'FY26'!C29</f>
        <v>0</v>
      </c>
      <c r="D32" s="4">
        <f t="shared" si="7"/>
        <v>0</v>
      </c>
      <c r="E32" s="14">
        <v>0</v>
      </c>
      <c r="F32" s="9">
        <f t="shared" si="9"/>
        <v>0</v>
      </c>
      <c r="G32" s="9">
        <f t="shared" si="10"/>
        <v>0</v>
      </c>
      <c r="H32" s="9">
        <f t="shared" si="11"/>
        <v>0</v>
      </c>
      <c r="I32" s="14">
        <v>0</v>
      </c>
      <c r="J32" s="2"/>
      <c r="K32" s="2"/>
      <c r="L32" s="2"/>
      <c r="M32" s="9"/>
    </row>
    <row r="33" spans="1:13" x14ac:dyDescent="0.3">
      <c r="A33" s="13" t="s">
        <v>51</v>
      </c>
      <c r="B33" s="4">
        <v>0</v>
      </c>
      <c r="C33" s="4">
        <f>'FY26'!C30</f>
        <v>0</v>
      </c>
      <c r="D33" s="4">
        <f t="shared" si="7"/>
        <v>0</v>
      </c>
      <c r="E33" s="14">
        <v>0</v>
      </c>
      <c r="F33" s="9">
        <f t="shared" si="9"/>
        <v>0</v>
      </c>
      <c r="G33" s="9">
        <f t="shared" si="10"/>
        <v>0</v>
      </c>
      <c r="H33" s="9">
        <f t="shared" si="11"/>
        <v>0</v>
      </c>
      <c r="I33" s="14">
        <v>0</v>
      </c>
      <c r="J33" s="2"/>
      <c r="K33" s="2"/>
      <c r="L33" s="2"/>
      <c r="M33" s="9"/>
    </row>
    <row r="34" spans="1:13" x14ac:dyDescent="0.3">
      <c r="A34" s="13" t="s">
        <v>24</v>
      </c>
      <c r="B34" s="4">
        <v>0</v>
      </c>
      <c r="C34" s="4">
        <f>'FY26'!C31</f>
        <v>0</v>
      </c>
      <c r="D34" s="4">
        <f t="shared" si="7"/>
        <v>0</v>
      </c>
      <c r="E34" s="14">
        <v>0</v>
      </c>
      <c r="F34" s="9">
        <f t="shared" si="9"/>
        <v>0</v>
      </c>
      <c r="G34" s="9">
        <f t="shared" si="10"/>
        <v>0</v>
      </c>
      <c r="H34" s="9">
        <f t="shared" si="11"/>
        <v>0</v>
      </c>
      <c r="I34" s="14">
        <v>0</v>
      </c>
      <c r="J34" s="2"/>
      <c r="K34" s="2"/>
      <c r="L34" s="2"/>
      <c r="M34" s="9"/>
    </row>
    <row r="35" spans="1:13" x14ac:dyDescent="0.3">
      <c r="A35" s="13" t="s">
        <v>25</v>
      </c>
      <c r="B35" s="23" t="s">
        <v>44</v>
      </c>
      <c r="C35" s="23" t="s">
        <v>44</v>
      </c>
      <c r="D35" s="23" t="s">
        <v>43</v>
      </c>
      <c r="E35" s="23" t="s">
        <v>42</v>
      </c>
      <c r="F35" s="23" t="s">
        <v>41</v>
      </c>
      <c r="G35" s="25" t="s">
        <v>45</v>
      </c>
      <c r="H35" s="23" t="s">
        <v>40</v>
      </c>
      <c r="I35" s="23" t="s">
        <v>39</v>
      </c>
      <c r="J35" s="2"/>
      <c r="K35" s="2"/>
      <c r="L35" s="2"/>
      <c r="M35" s="9"/>
    </row>
    <row r="36" spans="1:13" x14ac:dyDescent="0.3">
      <c r="A36" s="13" t="s">
        <v>26</v>
      </c>
      <c r="B36" s="4">
        <f>206941.02+1915457.25</f>
        <v>2122398.27</v>
      </c>
      <c r="C36" s="4">
        <f>'FY26'!C33</f>
        <v>3822995.03</v>
      </c>
      <c r="D36" s="4">
        <f>B36-C36</f>
        <v>-1700596.7599999998</v>
      </c>
      <c r="E36" s="14">
        <f>D36/C36</f>
        <v>-0.44483363087186639</v>
      </c>
      <c r="F36" s="9">
        <f t="shared" ref="F36:G38" si="13">B36</f>
        <v>2122398.27</v>
      </c>
      <c r="G36" s="9">
        <f t="shared" si="13"/>
        <v>3822995.03</v>
      </c>
      <c r="H36" s="9">
        <f>F36-G36</f>
        <v>-1700596.7599999998</v>
      </c>
      <c r="I36" s="14">
        <f>H36/G36</f>
        <v>-0.44483363087186639</v>
      </c>
      <c r="J36" s="2"/>
      <c r="K36" s="2"/>
      <c r="L36" s="2"/>
      <c r="M36" s="9"/>
    </row>
    <row r="37" spans="1:13" x14ac:dyDescent="0.3">
      <c r="A37" s="13" t="s">
        <v>27</v>
      </c>
      <c r="B37" s="4">
        <f>317289.61+15102757.75</f>
        <v>15420047.359999999</v>
      </c>
      <c r="C37" s="4">
        <f>'FY26'!C34</f>
        <v>28375590.640000001</v>
      </c>
      <c r="D37" s="4">
        <f>B37-C37</f>
        <v>-12955543.280000001</v>
      </c>
      <c r="E37" s="14">
        <f>D37/C37</f>
        <v>-0.456573519274593</v>
      </c>
      <c r="F37" s="9">
        <f t="shared" si="13"/>
        <v>15420047.359999999</v>
      </c>
      <c r="G37" s="9">
        <f t="shared" si="13"/>
        <v>28375590.640000001</v>
      </c>
      <c r="H37" s="9">
        <f>F37-G37</f>
        <v>-12955543.280000001</v>
      </c>
      <c r="I37" s="14">
        <f>H37/G37</f>
        <v>-0.456573519274593</v>
      </c>
      <c r="J37" s="2"/>
      <c r="K37" s="2"/>
      <c r="L37" s="2"/>
      <c r="M37" s="9"/>
    </row>
    <row r="38" spans="1:13" x14ac:dyDescent="0.3">
      <c r="A38" s="13" t="s">
        <v>46</v>
      </c>
      <c r="B38" s="4">
        <f>3683515.2</f>
        <v>3683515.2</v>
      </c>
      <c r="C38" s="4">
        <f>'FY26'!C35</f>
        <v>3622439.87</v>
      </c>
      <c r="D38" s="4">
        <f>B38-C38</f>
        <v>61075.330000000075</v>
      </c>
      <c r="E38" s="14">
        <f>D38/C38</f>
        <v>1.6860274343215E-2</v>
      </c>
      <c r="F38" s="9">
        <f t="shared" si="13"/>
        <v>3683515.2</v>
      </c>
      <c r="G38" s="9">
        <f t="shared" si="13"/>
        <v>3622439.87</v>
      </c>
      <c r="H38" s="9">
        <f>F38-G38</f>
        <v>61075.330000000075</v>
      </c>
      <c r="I38" s="14">
        <f>H38/G38</f>
        <v>1.6860274343215E-2</v>
      </c>
      <c r="J38" s="2"/>
      <c r="K38" s="2"/>
      <c r="L38" s="2"/>
      <c r="M38" s="9"/>
    </row>
    <row r="39" spans="1:13" x14ac:dyDescent="0.3">
      <c r="A39" s="13" t="s">
        <v>47</v>
      </c>
      <c r="B39" s="4">
        <v>20962232.93</v>
      </c>
      <c r="C39" s="4">
        <f>'FY26'!C36</f>
        <v>37278414.640000001</v>
      </c>
      <c r="D39" s="4">
        <f>B39-C39</f>
        <v>-16316181.710000001</v>
      </c>
      <c r="E39" s="14">
        <f>D39/C39</f>
        <v>-0.43768443126045986</v>
      </c>
      <c r="F39" s="9">
        <f>B39</f>
        <v>20962232.93</v>
      </c>
      <c r="G39" s="9">
        <f>'FY26'!C36</f>
        <v>37278414.640000001</v>
      </c>
      <c r="H39" s="9">
        <f>F39-G39</f>
        <v>-16316181.710000001</v>
      </c>
      <c r="I39" s="14">
        <f>H39/G39</f>
        <v>-0.43768443126045986</v>
      </c>
      <c r="J39" s="2"/>
      <c r="K39" s="2"/>
      <c r="L39" s="2"/>
      <c r="M39" s="9"/>
    </row>
    <row r="40" spans="1:13" x14ac:dyDescent="0.3">
      <c r="A40" s="13" t="s">
        <v>48</v>
      </c>
      <c r="B40" s="4">
        <f>5403911.5</f>
        <v>5403911.5</v>
      </c>
      <c r="C40" s="4">
        <f>'FY26'!C37</f>
        <v>5549278.9199999999</v>
      </c>
      <c r="D40" s="4">
        <f t="shared" ref="D40:D41" si="14">B40-C40</f>
        <v>-145367.41999999993</v>
      </c>
      <c r="E40" s="14">
        <f t="shared" ref="E40:E41" si="15">D40/C40</f>
        <v>-2.6195731390629026E-2</v>
      </c>
      <c r="F40" s="9">
        <f t="shared" ref="F40:F41" si="16">B40</f>
        <v>5403911.5</v>
      </c>
      <c r="G40" s="9">
        <f>'FY26'!C37</f>
        <v>5549278.9199999999</v>
      </c>
      <c r="H40" s="9">
        <f t="shared" ref="H40:H41" si="17">F40-G40</f>
        <v>-145367.41999999993</v>
      </c>
      <c r="I40" s="14">
        <f t="shared" ref="I40:I41" si="18">H40/G40</f>
        <v>-2.6195731390629026E-2</v>
      </c>
      <c r="J40" s="2"/>
      <c r="K40" s="2"/>
      <c r="L40" s="2"/>
      <c r="M40" s="9"/>
    </row>
    <row r="41" spans="1:13" x14ac:dyDescent="0.3">
      <c r="A41" s="13" t="s">
        <v>49</v>
      </c>
      <c r="B41" s="4">
        <f>2324638.05</f>
        <v>2324638.0499999998</v>
      </c>
      <c r="C41" s="4">
        <f>'FY26'!C38</f>
        <v>2834688.67</v>
      </c>
      <c r="D41" s="4">
        <f t="shared" si="14"/>
        <v>-510050.62000000011</v>
      </c>
      <c r="E41" s="14">
        <f t="shared" si="15"/>
        <v>-0.17993179476743035</v>
      </c>
      <c r="F41" s="9">
        <f t="shared" si="16"/>
        <v>2324638.0499999998</v>
      </c>
      <c r="G41" s="9">
        <f>'FY26'!C38</f>
        <v>2834688.67</v>
      </c>
      <c r="H41" s="9">
        <f t="shared" si="17"/>
        <v>-510050.62000000011</v>
      </c>
      <c r="I41" s="14">
        <f t="shared" si="18"/>
        <v>-0.17993179476743035</v>
      </c>
      <c r="J41" s="2"/>
      <c r="K41" s="2"/>
      <c r="L41" s="2"/>
      <c r="M41" s="9"/>
    </row>
    <row r="42" spans="1:13" x14ac:dyDescent="0.3">
      <c r="A42" s="2"/>
      <c r="B42" s="4"/>
      <c r="C42" s="4"/>
      <c r="D42" s="4"/>
      <c r="E42" s="14"/>
      <c r="F42" s="9"/>
      <c r="G42" s="9"/>
      <c r="H42" s="9"/>
      <c r="I42" s="14"/>
      <c r="J42" s="2"/>
      <c r="K42" s="2"/>
      <c r="L42" s="2"/>
      <c r="M42" s="9"/>
    </row>
    <row r="43" spans="1:13" x14ac:dyDescent="0.3">
      <c r="A43" s="13" t="s">
        <v>28</v>
      </c>
      <c r="B43" s="7" t="s">
        <v>4</v>
      </c>
      <c r="C43" s="7" t="s">
        <v>4</v>
      </c>
      <c r="D43" s="7" t="s">
        <v>4</v>
      </c>
      <c r="E43" s="8" t="s">
        <v>4</v>
      </c>
      <c r="F43" s="8" t="s">
        <v>4</v>
      </c>
      <c r="G43" s="8" t="s">
        <v>4</v>
      </c>
      <c r="H43" s="8" t="s">
        <v>4</v>
      </c>
      <c r="I43" s="8" t="s">
        <v>4</v>
      </c>
      <c r="J43" s="2"/>
      <c r="K43" s="2"/>
      <c r="L43" s="2"/>
      <c r="M43" s="2"/>
    </row>
    <row r="44" spans="1:13" x14ac:dyDescent="0.3">
      <c r="A44" s="2"/>
      <c r="B44" s="4">
        <f>SUM(B25:B41)</f>
        <v>74765014.700000003</v>
      </c>
      <c r="C44" s="4">
        <f>SUM(C25:C41)</f>
        <v>102401551.34999999</v>
      </c>
      <c r="D44" s="4">
        <f>SUM(D25:D41)</f>
        <v>-27636536.650000002</v>
      </c>
      <c r="E44" s="14">
        <f>D44/C44</f>
        <v>-0.26988396450694985</v>
      </c>
      <c r="F44" s="4">
        <f>SUM(F25:F41)</f>
        <v>74765014.700000003</v>
      </c>
      <c r="G44" s="4">
        <f>SUM(G25:G41)</f>
        <v>102401551.34999999</v>
      </c>
      <c r="H44" s="4">
        <f>SUM(H25:H41)</f>
        <v>-27636536.650000002</v>
      </c>
      <c r="I44" s="14">
        <f>H44/G44</f>
        <v>-0.26988396450694985</v>
      </c>
      <c r="J44" s="2"/>
      <c r="K44" s="2"/>
      <c r="L44" s="2"/>
      <c r="M44" s="9"/>
    </row>
    <row r="45" spans="1:13" x14ac:dyDescent="0.3">
      <c r="A45" s="19" t="s">
        <v>29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3">
      <c r="A46" s="2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9"/>
    </row>
    <row r="47" spans="1:13" x14ac:dyDescent="0.3">
      <c r="A47" s="43"/>
    </row>
    <row r="48" spans="1:13" ht="18.75" customHeight="1" x14ac:dyDescent="0.3">
      <c r="A48" s="39"/>
      <c r="B48" s="4"/>
      <c r="C48" s="4"/>
      <c r="D48" s="4"/>
      <c r="E48" s="2"/>
      <c r="F48" s="9"/>
      <c r="G48" s="9"/>
      <c r="H48" s="9"/>
      <c r="I48" s="2"/>
      <c r="J48" s="2"/>
      <c r="K48" s="2"/>
      <c r="L48" s="2"/>
      <c r="M48" s="20"/>
    </row>
    <row r="49" spans="1:13" x14ac:dyDescent="0.3">
      <c r="A49" s="38"/>
      <c r="B49" s="2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</row>
    <row r="53" spans="1:13" x14ac:dyDescent="0.3">
      <c r="B53" s="4"/>
      <c r="C53" s="4"/>
      <c r="D53" s="4"/>
      <c r="E53" s="2"/>
      <c r="F53" s="9"/>
      <c r="G53" s="9"/>
      <c r="H53" s="9"/>
      <c r="I53" s="2"/>
      <c r="J53" s="2"/>
      <c r="K53" s="2"/>
      <c r="L53" s="2"/>
      <c r="M53" s="20"/>
    </row>
  </sheetData>
  <mergeCells count="2">
    <mergeCell ref="A1:I1"/>
    <mergeCell ref="A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23F1-881C-4714-86A7-44C67EEEE34A}">
  <dimension ref="A1:M53"/>
  <sheetViews>
    <sheetView tabSelected="1" workbookViewId="0">
      <selection sqref="A1:I1"/>
    </sheetView>
  </sheetViews>
  <sheetFormatPr defaultRowHeight="14.4" x14ac:dyDescent="0.3"/>
  <cols>
    <col min="1" max="1" width="73.109375" bestFit="1" customWidth="1"/>
    <col min="2" max="2" width="15.33203125" customWidth="1"/>
    <col min="3" max="4" width="14.44140625" customWidth="1"/>
    <col min="5" max="5" width="11.88671875" bestFit="1" customWidth="1"/>
    <col min="6" max="6" width="15.88671875" customWidth="1"/>
    <col min="7" max="7" width="15.6640625" customWidth="1"/>
    <col min="8" max="8" width="15" bestFit="1" customWidth="1"/>
    <col min="9" max="9" width="10.109375" customWidth="1"/>
    <col min="14" max="15" width="16.33203125" bestFit="1" customWidth="1"/>
  </cols>
  <sheetData>
    <row r="1" spans="1:13" ht="17.399999999999999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46"/>
      <c r="K1" s="47"/>
      <c r="L1" s="47"/>
      <c r="M1" s="47"/>
    </row>
    <row r="2" spans="1:13" x14ac:dyDescent="0.3">
      <c r="A2" s="67" t="s">
        <v>70</v>
      </c>
      <c r="B2" s="67"/>
      <c r="C2" s="67"/>
      <c r="D2" s="67"/>
      <c r="E2" s="67"/>
      <c r="F2" s="67"/>
      <c r="G2" s="67"/>
      <c r="H2" s="67"/>
      <c r="I2" s="67"/>
      <c r="J2" s="48"/>
      <c r="K2" s="47"/>
      <c r="L2" s="47"/>
      <c r="M2" s="47"/>
    </row>
    <row r="3" spans="1:13" x14ac:dyDescent="0.3">
      <c r="A3" s="49"/>
      <c r="B3" s="47"/>
      <c r="C3" s="50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x14ac:dyDescent="0.3">
      <c r="B4" s="47"/>
      <c r="C4" s="47"/>
      <c r="D4" s="51" t="s">
        <v>30</v>
      </c>
      <c r="E4" s="47"/>
      <c r="F4" s="48" t="s">
        <v>31</v>
      </c>
      <c r="G4" s="48" t="s">
        <v>32</v>
      </c>
      <c r="H4" s="52" t="s">
        <v>30</v>
      </c>
      <c r="I4" s="47"/>
      <c r="J4" s="47"/>
      <c r="K4" s="47"/>
      <c r="L4" s="47"/>
      <c r="M4" s="47"/>
    </row>
    <row r="5" spans="1:13" x14ac:dyDescent="0.3">
      <c r="A5" s="47"/>
      <c r="B5" s="53" t="s">
        <v>71</v>
      </c>
      <c r="C5" s="51" t="s">
        <v>55</v>
      </c>
      <c r="D5" s="50" t="s">
        <v>33</v>
      </c>
      <c r="E5" s="48" t="s">
        <v>34</v>
      </c>
      <c r="F5" s="48" t="s">
        <v>35</v>
      </c>
      <c r="G5" s="48" t="s">
        <v>35</v>
      </c>
      <c r="H5" s="48" t="s">
        <v>33</v>
      </c>
      <c r="I5" s="48" t="s">
        <v>34</v>
      </c>
      <c r="J5" s="47"/>
      <c r="K5" s="47"/>
      <c r="L5" s="47"/>
      <c r="M5" s="48"/>
    </row>
    <row r="6" spans="1:13" x14ac:dyDescent="0.3">
      <c r="A6" s="47"/>
      <c r="B6" s="54" t="s">
        <v>4</v>
      </c>
      <c r="C6" s="54" t="s">
        <v>4</v>
      </c>
      <c r="D6" s="54" t="s">
        <v>4</v>
      </c>
      <c r="E6" s="55" t="s">
        <v>4</v>
      </c>
      <c r="F6" s="55" t="s">
        <v>4</v>
      </c>
      <c r="G6" s="55" t="s">
        <v>4</v>
      </c>
      <c r="H6" s="55" t="s">
        <v>4</v>
      </c>
      <c r="I6" s="55" t="s">
        <v>4</v>
      </c>
      <c r="J6" s="47"/>
      <c r="K6" s="47"/>
      <c r="L6" s="47"/>
      <c r="M6" s="48"/>
    </row>
    <row r="7" spans="1:13" x14ac:dyDescent="0.3">
      <c r="A7" s="40" t="s">
        <v>72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56"/>
    </row>
    <row r="8" spans="1:13" x14ac:dyDescent="0.3">
      <c r="A8" s="40" t="s">
        <v>36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13" x14ac:dyDescent="0.3">
      <c r="A9" s="22" t="s">
        <v>5</v>
      </c>
      <c r="B9" s="45">
        <v>174839815.09999999</v>
      </c>
      <c r="C9" s="45">
        <v>169261573.91</v>
      </c>
      <c r="D9" s="45">
        <v>5578241.1899999976</v>
      </c>
      <c r="E9" s="57">
        <v>3.2956335340270843E-2</v>
      </c>
      <c r="F9" s="58">
        <v>348431798.34000003</v>
      </c>
      <c r="G9" s="58">
        <v>311530432.69</v>
      </c>
      <c r="H9" s="58">
        <v>36901365.650000036</v>
      </c>
      <c r="I9" s="57">
        <v>0.11845188070829703</v>
      </c>
      <c r="J9" s="47"/>
      <c r="K9" s="47"/>
      <c r="L9" s="47"/>
      <c r="M9" s="58"/>
    </row>
    <row r="10" spans="1:13" x14ac:dyDescent="0.3">
      <c r="A10" s="22" t="s">
        <v>6</v>
      </c>
      <c r="B10" s="45">
        <v>201903675.28999999</v>
      </c>
      <c r="C10" s="45">
        <v>212266695.69</v>
      </c>
      <c r="D10" s="45">
        <v>-10363020.400000006</v>
      </c>
      <c r="E10" s="57">
        <v>-4.882075525938577E-2</v>
      </c>
      <c r="F10" s="58">
        <v>406213256.11000001</v>
      </c>
      <c r="G10" s="58">
        <v>391204835.39999998</v>
      </c>
      <c r="H10" s="58">
        <v>15008420.710000038</v>
      </c>
      <c r="I10" s="57">
        <v>3.8364609411471601E-2</v>
      </c>
      <c r="J10" s="47"/>
      <c r="K10" s="47"/>
      <c r="L10" s="47"/>
      <c r="M10" s="58"/>
    </row>
    <row r="11" spans="1:13" x14ac:dyDescent="0.3">
      <c r="A11" s="22" t="s">
        <v>7</v>
      </c>
      <c r="B11" s="45">
        <v>37883090.310000002</v>
      </c>
      <c r="C11" s="45">
        <v>40561469.420000002</v>
      </c>
      <c r="D11" s="45">
        <v>-2678379.1099999994</v>
      </c>
      <c r="E11" s="57">
        <v>-6.6032595670198951E-2</v>
      </c>
      <c r="F11" s="58">
        <v>76678972.010000005</v>
      </c>
      <c r="G11" s="58">
        <v>74964931.920000002</v>
      </c>
      <c r="H11" s="58">
        <v>1714040.0900000036</v>
      </c>
      <c r="I11" s="57">
        <v>2.2864558749005046E-2</v>
      </c>
      <c r="J11" s="47"/>
      <c r="K11" s="47"/>
      <c r="L11" s="47"/>
      <c r="M11" s="58"/>
    </row>
    <row r="12" spans="1:13" x14ac:dyDescent="0.3">
      <c r="A12" s="22" t="s">
        <v>8</v>
      </c>
      <c r="B12" s="45">
        <v>132544809.42</v>
      </c>
      <c r="C12" s="45">
        <v>141948101.43000001</v>
      </c>
      <c r="D12" s="45">
        <v>-9403292.0100000054</v>
      </c>
      <c r="E12" s="57">
        <v>-6.6244577527069817E-2</v>
      </c>
      <c r="F12" s="58">
        <v>268426052.01999998</v>
      </c>
      <c r="G12" s="58">
        <v>262347773.00999999</v>
      </c>
      <c r="H12" s="58">
        <v>6078279.0099999905</v>
      </c>
      <c r="I12" s="57">
        <v>2.3168784473609018E-2</v>
      </c>
      <c r="J12" s="47"/>
      <c r="K12" s="47"/>
      <c r="L12" s="47"/>
      <c r="M12" s="58"/>
    </row>
    <row r="13" spans="1:13" x14ac:dyDescent="0.3">
      <c r="A13" s="22" t="s">
        <v>9</v>
      </c>
      <c r="B13" s="45">
        <v>103140965.31</v>
      </c>
      <c r="C13" s="45">
        <v>110175892.54000001</v>
      </c>
      <c r="D13" s="45">
        <v>-7034927.2300000042</v>
      </c>
      <c r="E13" s="57">
        <v>-6.3851783432985879E-2</v>
      </c>
      <c r="F13" s="58">
        <v>208055602.19</v>
      </c>
      <c r="G13" s="58">
        <v>204489667.67000002</v>
      </c>
      <c r="H13" s="58">
        <v>3565934.5199999809</v>
      </c>
      <c r="I13" s="57">
        <v>1.7438213679111608E-2</v>
      </c>
      <c r="J13" s="47"/>
      <c r="K13" s="47"/>
      <c r="L13" s="47"/>
      <c r="M13" s="58"/>
    </row>
    <row r="14" spans="1:13" x14ac:dyDescent="0.3">
      <c r="A14" s="47"/>
      <c r="B14" s="54" t="s">
        <v>4</v>
      </c>
      <c r="C14" s="54" t="s">
        <v>4</v>
      </c>
      <c r="D14" s="54" t="s">
        <v>4</v>
      </c>
      <c r="E14" s="55" t="s">
        <v>4</v>
      </c>
      <c r="F14" s="55" t="s">
        <v>4</v>
      </c>
      <c r="G14" s="55" t="s">
        <v>4</v>
      </c>
      <c r="H14" s="55" t="s">
        <v>4</v>
      </c>
      <c r="I14" s="55" t="s">
        <v>4</v>
      </c>
      <c r="J14" s="47"/>
      <c r="K14" s="47"/>
      <c r="L14" s="47"/>
      <c r="M14" s="58"/>
    </row>
    <row r="15" spans="1:13" x14ac:dyDescent="0.3">
      <c r="A15" s="44" t="s">
        <v>10</v>
      </c>
      <c r="B15" s="45">
        <v>650312355.43000007</v>
      </c>
      <c r="C15" s="59">
        <v>674213732.99000001</v>
      </c>
      <c r="D15" s="59">
        <v>-23901377.560000017</v>
      </c>
      <c r="E15" s="60">
        <v>-3.5450742680666406E-2</v>
      </c>
      <c r="F15" s="61">
        <v>1307805680.6700001</v>
      </c>
      <c r="G15" s="61">
        <v>1244537640.6899998</v>
      </c>
      <c r="H15" s="61">
        <v>63268039.980000049</v>
      </c>
      <c r="I15" s="60">
        <v>5.0836582126132256E-2</v>
      </c>
      <c r="J15" s="44"/>
      <c r="K15" s="47"/>
      <c r="L15" s="47"/>
      <c r="M15" s="47"/>
    </row>
    <row r="16" spans="1:13" x14ac:dyDescent="0.3">
      <c r="A16" s="47"/>
      <c r="B16" s="45"/>
      <c r="C16" s="45"/>
      <c r="D16" s="47"/>
      <c r="E16" s="57"/>
      <c r="F16" s="47"/>
      <c r="G16" s="47"/>
      <c r="H16" s="47"/>
      <c r="I16" s="47"/>
      <c r="J16" s="47"/>
      <c r="K16" s="47"/>
      <c r="L16" s="47"/>
      <c r="M16" s="47"/>
    </row>
    <row r="17" spans="1:13" x14ac:dyDescent="0.3">
      <c r="A17" s="44" t="s">
        <v>11</v>
      </c>
      <c r="B17" s="45">
        <v>0</v>
      </c>
      <c r="C17" s="45">
        <v>0</v>
      </c>
      <c r="D17" s="45">
        <v>0</v>
      </c>
      <c r="E17" s="57">
        <v>0</v>
      </c>
      <c r="F17" s="58">
        <v>0</v>
      </c>
      <c r="G17" s="58">
        <v>0</v>
      </c>
      <c r="H17" s="58">
        <v>0</v>
      </c>
      <c r="I17" s="57">
        <v>0</v>
      </c>
      <c r="J17" s="47"/>
      <c r="K17" s="47"/>
      <c r="L17" s="47"/>
      <c r="M17" s="58"/>
    </row>
    <row r="18" spans="1:13" x14ac:dyDescent="0.3">
      <c r="A18" s="44" t="s">
        <v>12</v>
      </c>
      <c r="B18" s="45">
        <v>0</v>
      </c>
      <c r="C18" s="45">
        <v>0</v>
      </c>
      <c r="D18" s="45">
        <v>0</v>
      </c>
      <c r="E18" s="57">
        <v>0</v>
      </c>
      <c r="F18" s="58">
        <v>0</v>
      </c>
      <c r="G18" s="58">
        <v>0</v>
      </c>
      <c r="H18" s="58">
        <v>0</v>
      </c>
      <c r="I18" s="57">
        <v>0</v>
      </c>
      <c r="J18" s="47"/>
      <c r="K18" s="47"/>
      <c r="L18" s="47"/>
      <c r="M18" s="58"/>
    </row>
    <row r="19" spans="1:13" x14ac:dyDescent="0.3">
      <c r="A19" s="47"/>
      <c r="B19" s="54" t="s">
        <v>4</v>
      </c>
      <c r="C19" s="54" t="s">
        <v>4</v>
      </c>
      <c r="D19" s="54" t="s">
        <v>4</v>
      </c>
      <c r="E19" s="55" t="s">
        <v>4</v>
      </c>
      <c r="F19" s="55" t="s">
        <v>4</v>
      </c>
      <c r="G19" s="55" t="s">
        <v>4</v>
      </c>
      <c r="H19" s="55" t="s">
        <v>4</v>
      </c>
      <c r="I19" s="55" t="s">
        <v>4</v>
      </c>
      <c r="J19" s="47"/>
      <c r="K19" s="47"/>
      <c r="L19" s="47"/>
      <c r="M19" s="58"/>
    </row>
    <row r="20" spans="1:13" x14ac:dyDescent="0.3">
      <c r="A20" s="44" t="s">
        <v>13</v>
      </c>
      <c r="B20" s="45">
        <v>650312355.43000007</v>
      </c>
      <c r="C20" s="45">
        <v>674213732.99000001</v>
      </c>
      <c r="D20" s="45">
        <v>-23901377.560000017</v>
      </c>
      <c r="E20" s="57">
        <v>-3.5450742680666406E-2</v>
      </c>
      <c r="F20" s="45">
        <v>1307805680.6700001</v>
      </c>
      <c r="G20" s="45">
        <v>1244537640.6899998</v>
      </c>
      <c r="H20" s="45">
        <v>63268039.980000049</v>
      </c>
      <c r="I20" s="57">
        <v>5.0836582126132256E-2</v>
      </c>
      <c r="J20" s="47"/>
      <c r="K20" s="47"/>
      <c r="L20" s="47"/>
      <c r="M20" s="58"/>
    </row>
    <row r="21" spans="1:13" x14ac:dyDescent="0.3">
      <c r="A21" s="44"/>
      <c r="B21" s="45"/>
      <c r="C21" s="45"/>
      <c r="D21" s="45"/>
      <c r="E21" s="57"/>
      <c r="F21" s="58"/>
      <c r="G21" s="58"/>
      <c r="H21" s="58"/>
      <c r="I21" s="57"/>
      <c r="J21" s="47"/>
      <c r="K21" s="47"/>
      <c r="L21" s="47"/>
      <c r="M21" s="58"/>
    </row>
    <row r="22" spans="1:13" x14ac:dyDescent="0.3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58"/>
    </row>
    <row r="23" spans="1:13" x14ac:dyDescent="0.3">
      <c r="A23" s="40" t="s">
        <v>73</v>
      </c>
      <c r="B23" s="45"/>
      <c r="C23" s="45"/>
      <c r="D23" s="45"/>
      <c r="E23" s="57"/>
      <c r="F23" s="58"/>
      <c r="G23" s="58"/>
      <c r="H23" s="58"/>
      <c r="I23" s="57"/>
      <c r="J23" s="47"/>
      <c r="K23" s="47"/>
      <c r="L23" s="47"/>
      <c r="M23" s="58"/>
    </row>
    <row r="24" spans="1:13" x14ac:dyDescent="0.3">
      <c r="A24" s="62" t="s">
        <v>37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58"/>
    </row>
    <row r="25" spans="1:13" x14ac:dyDescent="0.3">
      <c r="A25" s="44" t="s">
        <v>16</v>
      </c>
      <c r="B25" s="45">
        <v>8035311.3800000008</v>
      </c>
      <c r="C25" s="45">
        <v>10126620</v>
      </c>
      <c r="D25" s="45">
        <v>-2091308.6199999992</v>
      </c>
      <c r="E25" s="57">
        <v>-0.20651595695306027</v>
      </c>
      <c r="F25" s="58">
        <v>16761441.380000001</v>
      </c>
      <c r="G25" s="58">
        <v>16761537.5</v>
      </c>
      <c r="H25" s="58">
        <v>-96.119999999180436</v>
      </c>
      <c r="I25" s="57">
        <v>-5.734557465219431E-6</v>
      </c>
      <c r="J25" s="47"/>
      <c r="K25" s="47"/>
      <c r="L25" s="47"/>
      <c r="M25" s="58"/>
    </row>
    <row r="26" spans="1:13" x14ac:dyDescent="0.3">
      <c r="A26" s="44" t="s">
        <v>17</v>
      </c>
      <c r="B26" s="45">
        <v>3024221.96</v>
      </c>
      <c r="C26" s="45">
        <v>2970152.96</v>
      </c>
      <c r="D26" s="45">
        <v>54069</v>
      </c>
      <c r="E26" s="57">
        <v>1.8204112962586276E-2</v>
      </c>
      <c r="F26" s="58">
        <v>6761746.9800000004</v>
      </c>
      <c r="G26" s="58">
        <v>5796054.8300000001</v>
      </c>
      <c r="H26" s="58">
        <v>965692.15000000037</v>
      </c>
      <c r="I26" s="57">
        <v>0.16661197630526908</v>
      </c>
      <c r="J26" s="47"/>
      <c r="K26" s="47"/>
      <c r="L26" s="47"/>
      <c r="M26" s="58"/>
    </row>
    <row r="27" spans="1:13" x14ac:dyDescent="0.3">
      <c r="A27" s="44" t="s">
        <v>18</v>
      </c>
      <c r="B27" s="45">
        <v>5352470.79</v>
      </c>
      <c r="C27" s="45">
        <v>8144484.4699999997</v>
      </c>
      <c r="D27" s="45">
        <v>-2792013.6799999997</v>
      </c>
      <c r="E27" s="57">
        <v>-0.34281036329362657</v>
      </c>
      <c r="F27" s="58">
        <v>9508802.2599999998</v>
      </c>
      <c r="G27" s="58">
        <v>10877738.48</v>
      </c>
      <c r="H27" s="58">
        <v>-1368936.2200000007</v>
      </c>
      <c r="I27" s="57">
        <v>-0.12584750244887305</v>
      </c>
      <c r="J27" s="47"/>
      <c r="K27" s="47"/>
      <c r="L27" s="47"/>
      <c r="M27" s="58"/>
    </row>
    <row r="28" spans="1:13" x14ac:dyDescent="0.3">
      <c r="A28" s="44" t="s">
        <v>19</v>
      </c>
      <c r="B28" s="45">
        <v>0</v>
      </c>
      <c r="C28" s="45">
        <v>0</v>
      </c>
      <c r="D28" s="45">
        <v>0</v>
      </c>
      <c r="E28" s="57">
        <v>0</v>
      </c>
      <c r="F28" s="58">
        <v>0</v>
      </c>
      <c r="G28" s="58">
        <v>0</v>
      </c>
      <c r="H28" s="58">
        <v>0</v>
      </c>
      <c r="I28" s="57">
        <v>0</v>
      </c>
      <c r="J28" s="47"/>
      <c r="K28" s="47"/>
      <c r="L28" s="47"/>
      <c r="M28" s="58"/>
    </row>
    <row r="29" spans="1:13" x14ac:dyDescent="0.3">
      <c r="A29" s="44" t="s">
        <v>20</v>
      </c>
      <c r="B29" s="45">
        <v>198620.31</v>
      </c>
      <c r="C29" s="45">
        <v>201584.66999999998</v>
      </c>
      <c r="D29" s="45">
        <v>-2964.359999999986</v>
      </c>
      <c r="E29" s="57">
        <v>-1.4705284881037761E-2</v>
      </c>
      <c r="F29" s="58">
        <v>434660.82999999996</v>
      </c>
      <c r="G29" s="58">
        <v>391224.25</v>
      </c>
      <c r="H29" s="58">
        <v>43436.579999999958</v>
      </c>
      <c r="I29" s="57">
        <v>0.11102732000892061</v>
      </c>
      <c r="J29" s="47"/>
      <c r="K29" s="47"/>
      <c r="L29" s="47"/>
      <c r="M29" s="58"/>
    </row>
    <row r="30" spans="1:13" x14ac:dyDescent="0.3">
      <c r="A30" s="44" t="s">
        <v>38</v>
      </c>
      <c r="B30" s="45">
        <v>0</v>
      </c>
      <c r="C30" s="45">
        <v>0</v>
      </c>
      <c r="D30" s="45">
        <v>0</v>
      </c>
      <c r="E30" s="57">
        <v>0</v>
      </c>
      <c r="F30" s="58">
        <v>0</v>
      </c>
      <c r="G30" s="58">
        <v>0</v>
      </c>
      <c r="H30" s="58">
        <v>0</v>
      </c>
      <c r="I30" s="57">
        <v>0</v>
      </c>
      <c r="J30" s="47"/>
      <c r="K30" s="47"/>
      <c r="L30" s="47"/>
      <c r="M30" s="58"/>
    </row>
    <row r="31" spans="1:13" x14ac:dyDescent="0.3">
      <c r="A31" s="44" t="s">
        <v>22</v>
      </c>
      <c r="B31" s="45">
        <v>8690591.0899999999</v>
      </c>
      <c r="C31" s="45">
        <v>9709465.5099999998</v>
      </c>
      <c r="D31" s="45">
        <v>-1018874.4199999999</v>
      </c>
      <c r="E31" s="57">
        <v>-0.10493620055096112</v>
      </c>
      <c r="F31" s="58">
        <v>16682835.469999999</v>
      </c>
      <c r="G31" s="58">
        <v>18243896.130000003</v>
      </c>
      <c r="H31" s="58">
        <v>-1561060.6600000039</v>
      </c>
      <c r="I31" s="57">
        <v>-8.5566188761238227E-2</v>
      </c>
      <c r="J31" s="47"/>
      <c r="K31" s="47"/>
      <c r="L31" s="47"/>
      <c r="M31" s="58"/>
    </row>
    <row r="32" spans="1:13" x14ac:dyDescent="0.3">
      <c r="A32" s="44" t="s">
        <v>23</v>
      </c>
      <c r="B32" s="45">
        <v>0</v>
      </c>
      <c r="C32" s="45">
        <v>0</v>
      </c>
      <c r="D32" s="45">
        <v>0</v>
      </c>
      <c r="E32" s="57">
        <v>0</v>
      </c>
      <c r="F32" s="58">
        <v>0</v>
      </c>
      <c r="G32" s="58">
        <v>0</v>
      </c>
      <c r="H32" s="58">
        <v>0</v>
      </c>
      <c r="I32" s="57">
        <v>0</v>
      </c>
      <c r="J32" s="47"/>
      <c r="K32" s="47"/>
      <c r="L32" s="47"/>
      <c r="M32" s="58"/>
    </row>
    <row r="33" spans="1:13" x14ac:dyDescent="0.3">
      <c r="A33" s="44" t="s">
        <v>51</v>
      </c>
      <c r="B33" s="45">
        <v>0</v>
      </c>
      <c r="C33" s="45">
        <v>0</v>
      </c>
      <c r="D33" s="45">
        <v>0</v>
      </c>
      <c r="E33" s="57">
        <v>0</v>
      </c>
      <c r="F33" s="58">
        <v>0</v>
      </c>
      <c r="G33" s="58">
        <v>0</v>
      </c>
      <c r="H33" s="58">
        <v>0</v>
      </c>
      <c r="I33" s="57">
        <v>0</v>
      </c>
      <c r="J33" s="47"/>
      <c r="K33" s="47"/>
      <c r="L33" s="47"/>
      <c r="M33" s="58"/>
    </row>
    <row r="34" spans="1:13" x14ac:dyDescent="0.3">
      <c r="A34" s="44" t="s">
        <v>24</v>
      </c>
      <c r="B34" s="45">
        <v>0</v>
      </c>
      <c r="C34" s="45">
        <v>0</v>
      </c>
      <c r="D34" s="45">
        <v>0</v>
      </c>
      <c r="E34" s="57">
        <v>0</v>
      </c>
      <c r="F34" s="58">
        <v>0</v>
      </c>
      <c r="G34" s="58">
        <v>0</v>
      </c>
      <c r="H34" s="58">
        <v>0</v>
      </c>
      <c r="I34" s="57">
        <v>0</v>
      </c>
      <c r="J34" s="47"/>
      <c r="K34" s="47"/>
      <c r="L34" s="47"/>
      <c r="M34" s="58"/>
    </row>
    <row r="35" spans="1:13" x14ac:dyDescent="0.3">
      <c r="A35" s="44" t="s">
        <v>25</v>
      </c>
      <c r="B35" s="63" t="s">
        <v>44</v>
      </c>
      <c r="C35" s="63" t="s">
        <v>44</v>
      </c>
      <c r="D35" s="63" t="s">
        <v>43</v>
      </c>
      <c r="E35" s="63" t="s">
        <v>42</v>
      </c>
      <c r="F35" s="63" t="s">
        <v>41</v>
      </c>
      <c r="G35" s="64" t="s">
        <v>45</v>
      </c>
      <c r="H35" s="63" t="s">
        <v>40</v>
      </c>
      <c r="I35" s="63" t="s">
        <v>39</v>
      </c>
      <c r="J35" s="47"/>
      <c r="K35" s="47"/>
      <c r="L35" s="47"/>
      <c r="M35" s="58"/>
    </row>
    <row r="36" spans="1:13" x14ac:dyDescent="0.3">
      <c r="A36" s="44" t="s">
        <v>26</v>
      </c>
      <c r="B36" s="45">
        <v>2227553.1500000004</v>
      </c>
      <c r="C36" s="45">
        <v>103611.92</v>
      </c>
      <c r="D36" s="45">
        <v>2123941.2300000004</v>
      </c>
      <c r="E36" s="57">
        <v>20.499004651202299</v>
      </c>
      <c r="F36" s="58">
        <v>4349951.42</v>
      </c>
      <c r="G36" s="58">
        <v>3926606.9499999997</v>
      </c>
      <c r="H36" s="58">
        <v>423344.4700000002</v>
      </c>
      <c r="I36" s="57">
        <v>0.10781432299965757</v>
      </c>
      <c r="J36" s="47"/>
      <c r="K36" s="47"/>
      <c r="L36" s="47"/>
      <c r="M36" s="58"/>
    </row>
    <row r="37" spans="1:13" x14ac:dyDescent="0.3">
      <c r="A37" s="44" t="s">
        <v>27</v>
      </c>
      <c r="B37" s="45">
        <v>15248691.42</v>
      </c>
      <c r="C37" s="45">
        <v>206665.31</v>
      </c>
      <c r="D37" s="45">
        <v>15042026.109999999</v>
      </c>
      <c r="E37" s="57">
        <v>72.784475101312353</v>
      </c>
      <c r="F37" s="58">
        <v>30668738.780000001</v>
      </c>
      <c r="G37" s="58">
        <v>28582255.949999999</v>
      </c>
      <c r="H37" s="58">
        <v>2086482.8300000019</v>
      </c>
      <c r="I37" s="57">
        <v>7.2999235387506287E-2</v>
      </c>
      <c r="J37" s="47"/>
      <c r="K37" s="47"/>
      <c r="L37" s="47"/>
      <c r="M37" s="58"/>
    </row>
    <row r="38" spans="1:13" x14ac:dyDescent="0.3">
      <c r="A38" s="44" t="s">
        <v>46</v>
      </c>
      <c r="B38" s="45">
        <v>3698768.1</v>
      </c>
      <c r="C38" s="45">
        <v>3734030.61</v>
      </c>
      <c r="D38" s="45">
        <v>-35262.509999999776</v>
      </c>
      <c r="E38" s="57">
        <v>-9.4435514014170815E-3</v>
      </c>
      <c r="F38" s="58">
        <v>7382283.3000000007</v>
      </c>
      <c r="G38" s="58">
        <v>7356470.4800000004</v>
      </c>
      <c r="H38" s="58">
        <v>25812.820000000298</v>
      </c>
      <c r="I38" s="57">
        <v>3.5088593191772446E-3</v>
      </c>
      <c r="J38" s="47"/>
      <c r="K38" s="47"/>
      <c r="L38" s="47"/>
      <c r="M38" s="58"/>
    </row>
    <row r="39" spans="1:13" x14ac:dyDescent="0.3">
      <c r="A39" s="44" t="s">
        <v>47</v>
      </c>
      <c r="B39" s="45">
        <v>10316976.35</v>
      </c>
      <c r="C39" s="45">
        <v>33765635.229999997</v>
      </c>
      <c r="D39" s="45">
        <v>-23448658.879999995</v>
      </c>
      <c r="E39" s="57">
        <v>-0.69445336124363499</v>
      </c>
      <c r="F39" s="58">
        <v>31279209.280000001</v>
      </c>
      <c r="G39" s="58">
        <v>71044049.870000005</v>
      </c>
      <c r="H39" s="58">
        <v>-39764840.590000004</v>
      </c>
      <c r="I39" s="57">
        <v>-0.55972091487976428</v>
      </c>
      <c r="J39" s="47"/>
      <c r="K39" s="47"/>
      <c r="L39" s="47"/>
      <c r="M39" s="58"/>
    </row>
    <row r="40" spans="1:13" x14ac:dyDescent="0.3">
      <c r="A40" s="44" t="s">
        <v>48</v>
      </c>
      <c r="B40" s="45">
        <v>5540227.2300000004</v>
      </c>
      <c r="C40" s="45">
        <v>6169999</v>
      </c>
      <c r="D40" s="45">
        <v>-629771.76999999955</v>
      </c>
      <c r="E40" s="57">
        <v>-0.10206999547325689</v>
      </c>
      <c r="F40" s="58">
        <v>10944138.73</v>
      </c>
      <c r="G40" s="58">
        <v>11719277.92</v>
      </c>
      <c r="H40" s="58">
        <v>-775139.18999999948</v>
      </c>
      <c r="I40" s="57">
        <v>-6.6142231227160744E-2</v>
      </c>
      <c r="J40" s="47"/>
      <c r="K40" s="47"/>
      <c r="L40" s="47"/>
      <c r="M40" s="58"/>
    </row>
    <row r="41" spans="1:13" x14ac:dyDescent="0.3">
      <c r="A41" s="44" t="s">
        <v>49</v>
      </c>
      <c r="B41" s="45">
        <v>2471594.2200000002</v>
      </c>
      <c r="C41" s="45">
        <v>3480811.5300000003</v>
      </c>
      <c r="D41" s="45">
        <v>-1009217.31</v>
      </c>
      <c r="E41" s="57">
        <v>-0.28993736124518066</v>
      </c>
      <c r="F41" s="58">
        <v>4796232.2699999996</v>
      </c>
      <c r="G41" s="58">
        <v>6315500.2000000002</v>
      </c>
      <c r="H41" s="58">
        <v>-1519267.9300000006</v>
      </c>
      <c r="I41" s="57">
        <v>-0.24056177371350579</v>
      </c>
      <c r="J41" s="47"/>
      <c r="K41" s="47"/>
      <c r="L41" s="47"/>
      <c r="M41" s="58"/>
    </row>
    <row r="42" spans="1:13" x14ac:dyDescent="0.3">
      <c r="A42" s="47"/>
      <c r="B42" s="45"/>
      <c r="C42" s="47"/>
      <c r="D42" s="45"/>
      <c r="E42" s="57"/>
      <c r="F42" s="58"/>
      <c r="G42" s="58"/>
      <c r="H42" s="58"/>
      <c r="I42" s="57"/>
      <c r="J42" s="47"/>
      <c r="K42" s="47"/>
      <c r="L42" s="47"/>
      <c r="M42" s="58"/>
    </row>
    <row r="43" spans="1:13" x14ac:dyDescent="0.3">
      <c r="A43" s="44" t="s">
        <v>28</v>
      </c>
      <c r="B43" s="54" t="s">
        <v>4</v>
      </c>
      <c r="C43" s="54" t="s">
        <v>4</v>
      </c>
      <c r="D43" s="54" t="s">
        <v>4</v>
      </c>
      <c r="E43" s="55" t="s">
        <v>4</v>
      </c>
      <c r="F43" s="55" t="s">
        <v>4</v>
      </c>
      <c r="G43" s="55" t="s">
        <v>4</v>
      </c>
      <c r="H43" s="55" t="s">
        <v>4</v>
      </c>
      <c r="I43" s="55" t="s">
        <v>4</v>
      </c>
      <c r="J43" s="47"/>
      <c r="K43" s="47"/>
      <c r="L43" s="47"/>
      <c r="M43" s="47"/>
    </row>
    <row r="44" spans="1:13" x14ac:dyDescent="0.3">
      <c r="A44" s="47"/>
      <c r="B44" s="45">
        <v>64805026</v>
      </c>
      <c r="C44" s="45">
        <v>78613061.210000008</v>
      </c>
      <c r="D44" s="45">
        <v>-13808035.209999993</v>
      </c>
      <c r="E44" s="57">
        <v>-0.17564556064181783</v>
      </c>
      <c r="F44" s="45">
        <v>139570040.70000002</v>
      </c>
      <c r="G44" s="45">
        <v>181014612.55999997</v>
      </c>
      <c r="H44" s="45">
        <v>-41444571.859999999</v>
      </c>
      <c r="I44" s="57">
        <v>-0.228957050891472</v>
      </c>
      <c r="J44" s="47"/>
      <c r="K44" s="47"/>
      <c r="L44" s="47"/>
      <c r="M44" s="58"/>
    </row>
    <row r="45" spans="1:13" x14ac:dyDescent="0.3">
      <c r="A45" s="65" t="s">
        <v>29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</row>
    <row r="46" spans="1:13" x14ac:dyDescent="0.3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58"/>
    </row>
    <row r="48" spans="1:13" x14ac:dyDescent="0.3">
      <c r="A48" s="47"/>
      <c r="B48" s="45"/>
      <c r="C48" s="45"/>
      <c r="D48" s="45"/>
      <c r="E48" s="47"/>
      <c r="F48" s="58"/>
      <c r="G48" s="58"/>
      <c r="H48" s="58"/>
      <c r="I48" s="47"/>
      <c r="J48" s="47"/>
      <c r="K48" s="47"/>
      <c r="L48" s="47"/>
      <c r="M48" s="56"/>
    </row>
    <row r="49" spans="1:13" x14ac:dyDescent="0.3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3" spans="1:13" x14ac:dyDescent="0.3">
      <c r="B53" s="45"/>
      <c r="C53" s="45"/>
      <c r="D53" s="45"/>
      <c r="E53" s="47"/>
      <c r="F53" s="58"/>
      <c r="G53" s="58"/>
      <c r="H53" s="58"/>
      <c r="I53" s="47"/>
      <c r="J53" s="47"/>
      <c r="K53" s="47"/>
      <c r="L53" s="47"/>
      <c r="M53" s="56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FY26</vt:lpstr>
      <vt:lpstr>REV PED 1</vt:lpstr>
      <vt:lpstr>REV PED 2</vt:lpstr>
    </vt:vector>
  </TitlesOfParts>
  <Company>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Pelham</dc:creator>
  <cp:lastModifiedBy>Patricia Olmstead</cp:lastModifiedBy>
  <cp:lastPrinted>2022-11-03T18:44:57Z</cp:lastPrinted>
  <dcterms:created xsi:type="dcterms:W3CDTF">2014-09-11T17:00:03Z</dcterms:created>
  <dcterms:modified xsi:type="dcterms:W3CDTF">2026-10-22T17:01:41Z</dcterms:modified>
</cp:coreProperties>
</file>